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1175" windowHeight="10680"/>
  </bookViews>
  <sheets>
    <sheet name="Prijave" sheetId="1" r:id="rId1"/>
    <sheet name="Nosilci" sheetId="2" r:id="rId2"/>
    <sheet name="Rezultati" sheetId="3" r:id="rId3"/>
    <sheet name="Final Ranking" sheetId="4" r:id="rId4"/>
    <sheet name="Copy of Rezultati" sheetId="5" r:id="rId5"/>
  </sheets>
  <definedNames>
    <definedName name="_xlnm._FilterDatabase" localSheetId="0" hidden="1">Prijave!$B$1:$L$23</definedName>
  </definedNames>
  <calcPr calcId="145621"/>
</workbook>
</file>

<file path=xl/calcChain.xml><?xml version="1.0" encoding="utf-8"?>
<calcChain xmlns="http://schemas.openxmlformats.org/spreadsheetml/2006/main">
  <c r="I47" i="5" l="1"/>
  <c r="G47" i="5"/>
  <c r="I46" i="5"/>
  <c r="G46" i="5"/>
  <c r="I45" i="5"/>
  <c r="G45" i="5"/>
  <c r="F47" i="5" s="1"/>
  <c r="I44" i="5"/>
  <c r="G44" i="5"/>
  <c r="D47" i="5" s="1"/>
  <c r="I43" i="5"/>
  <c r="G43" i="5"/>
  <c r="F45" i="5" s="1"/>
  <c r="I42" i="5"/>
  <c r="G42" i="5"/>
  <c r="F44" i="5" s="1"/>
  <c r="I41" i="5"/>
  <c r="G41" i="5"/>
  <c r="D43" i="5" s="1"/>
  <c r="I40" i="5"/>
  <c r="G40" i="5"/>
  <c r="D42" i="5" s="1"/>
  <c r="I39" i="5"/>
  <c r="G39" i="5"/>
  <c r="F42" i="5" s="1"/>
  <c r="I38" i="5"/>
  <c r="G38" i="5"/>
  <c r="F43" i="5" s="1"/>
  <c r="I37" i="5"/>
  <c r="G37" i="5"/>
  <c r="F41" i="5" s="1"/>
  <c r="I36" i="5"/>
  <c r="G36" i="5"/>
  <c r="D41" i="5" s="1"/>
  <c r="I35" i="5"/>
  <c r="G35" i="5"/>
  <c r="F40" i="5" s="1"/>
  <c r="I34" i="5"/>
  <c r="G34" i="5"/>
  <c r="D40" i="5" s="1"/>
  <c r="I33" i="5"/>
  <c r="G33" i="5"/>
  <c r="D37" i="5" s="1"/>
  <c r="I32" i="5"/>
  <c r="G32" i="5"/>
  <c r="D36" i="5" s="1"/>
  <c r="I31" i="5"/>
  <c r="G31" i="5"/>
  <c r="D35" i="5" s="1"/>
  <c r="I30" i="5"/>
  <c r="G30" i="5"/>
  <c r="D34" i="5" s="1"/>
  <c r="I29" i="5"/>
  <c r="G29" i="5"/>
  <c r="F39" i="5" s="1"/>
  <c r="I28" i="5"/>
  <c r="G28" i="5"/>
  <c r="F37" i="5" s="1"/>
  <c r="I27" i="5"/>
  <c r="G27" i="5"/>
  <c r="F38" i="5" s="1"/>
  <c r="I26" i="5"/>
  <c r="G26" i="5"/>
  <c r="F35" i="5" s="1"/>
  <c r="I25" i="5"/>
  <c r="G25" i="5"/>
  <c r="D30" i="5" s="1"/>
  <c r="I24" i="5"/>
  <c r="G24" i="5"/>
  <c r="F30" i="5" s="1"/>
  <c r="I23" i="5"/>
  <c r="G23" i="5"/>
  <c r="D31" i="5" s="1"/>
  <c r="I22" i="5"/>
  <c r="G22" i="5"/>
  <c r="F31" i="5" s="1"/>
  <c r="I21" i="5"/>
  <c r="G21" i="5"/>
  <c r="D32" i="5" s="1"/>
  <c r="I20" i="5"/>
  <c r="G20" i="5"/>
  <c r="F32" i="5" s="1"/>
  <c r="I19" i="5"/>
  <c r="G19" i="5"/>
  <c r="D33" i="5" s="1"/>
  <c r="I18" i="5"/>
  <c r="G18" i="5"/>
  <c r="F33" i="5" s="1"/>
  <c r="I17" i="5"/>
  <c r="G17" i="5"/>
  <c r="F29" i="5" s="1"/>
  <c r="I16" i="5"/>
  <c r="G16" i="5"/>
  <c r="F24" i="5" s="1"/>
  <c r="I15" i="5"/>
  <c r="G15" i="5"/>
  <c r="F28" i="5" s="1"/>
  <c r="I14" i="5"/>
  <c r="G14" i="5"/>
  <c r="F22" i="5" s="1"/>
  <c r="I13" i="5"/>
  <c r="G13" i="5"/>
  <c r="F27" i="5" s="1"/>
  <c r="I12" i="5"/>
  <c r="G12" i="5"/>
  <c r="F20" i="5" s="1"/>
  <c r="I11" i="5"/>
  <c r="G11" i="5"/>
  <c r="F26" i="5" s="1"/>
  <c r="I10" i="5"/>
  <c r="G10" i="5"/>
  <c r="F18" i="5" s="1"/>
  <c r="I9" i="5"/>
  <c r="G9" i="5"/>
  <c r="D18" i="5" s="1"/>
  <c r="I8" i="5"/>
  <c r="G8" i="5"/>
  <c r="F19" i="5" s="1"/>
  <c r="I7" i="5"/>
  <c r="G7" i="5"/>
  <c r="D20" i="5" s="1"/>
  <c r="I6" i="5"/>
  <c r="G6" i="5"/>
  <c r="F21" i="5" s="1"/>
  <c r="I5" i="5"/>
  <c r="G5" i="5"/>
  <c r="D22" i="5" s="1"/>
  <c r="I4" i="5"/>
  <c r="G4" i="5"/>
  <c r="F23" i="5" s="1"/>
  <c r="I3" i="5"/>
  <c r="G3" i="5"/>
  <c r="D24" i="5" s="1"/>
  <c r="I2" i="5"/>
  <c r="G2" i="5"/>
  <c r="F25" i="5" s="1"/>
  <c r="I47" i="3"/>
  <c r="G47" i="3"/>
  <c r="I46" i="3"/>
  <c r="G46" i="3"/>
  <c r="B5" i="4" s="1"/>
  <c r="I45" i="3"/>
  <c r="G45" i="3"/>
  <c r="I44" i="3"/>
  <c r="G44" i="3"/>
  <c r="I43" i="3"/>
  <c r="G43" i="3"/>
  <c r="I42" i="3"/>
  <c r="G42" i="3"/>
  <c r="I41" i="3"/>
  <c r="G41" i="3"/>
  <c r="I40" i="3"/>
  <c r="G40" i="3"/>
  <c r="B8" i="4" s="1"/>
  <c r="I39" i="3"/>
  <c r="G39" i="3"/>
  <c r="I38" i="3"/>
  <c r="G38" i="3"/>
  <c r="I37" i="3"/>
  <c r="G37" i="3"/>
  <c r="I36" i="3"/>
  <c r="G36" i="3"/>
  <c r="I35" i="3"/>
  <c r="G35" i="3"/>
  <c r="I34" i="3"/>
  <c r="G34" i="3"/>
  <c r="I33" i="3"/>
  <c r="G33" i="3"/>
  <c r="I32" i="3"/>
  <c r="G32" i="3"/>
  <c r="I31" i="3"/>
  <c r="G31" i="3"/>
  <c r="B15" i="4" s="1"/>
  <c r="I30" i="3"/>
  <c r="G30" i="3"/>
  <c r="I29" i="3"/>
  <c r="G29" i="3"/>
  <c r="I28" i="3"/>
  <c r="G28" i="3"/>
  <c r="I27" i="3"/>
  <c r="G27" i="3"/>
  <c r="I26" i="3"/>
  <c r="G26" i="3"/>
  <c r="I25" i="3"/>
  <c r="G25" i="3"/>
  <c r="I24" i="3"/>
  <c r="G24" i="3"/>
  <c r="I23" i="3"/>
  <c r="G23" i="3"/>
  <c r="I22" i="3"/>
  <c r="G22" i="3"/>
  <c r="I21" i="3"/>
  <c r="G21" i="3"/>
  <c r="I20" i="3"/>
  <c r="G20" i="3"/>
  <c r="I19" i="3"/>
  <c r="G19" i="3"/>
  <c r="I18" i="3"/>
  <c r="G18" i="3"/>
  <c r="I17" i="3"/>
  <c r="G17" i="3"/>
  <c r="I16" i="3"/>
  <c r="G16" i="3"/>
  <c r="I15" i="3"/>
  <c r="G15" i="3"/>
  <c r="I14" i="3"/>
  <c r="G14" i="3"/>
  <c r="I13" i="3"/>
  <c r="G13" i="3"/>
  <c r="I12" i="3"/>
  <c r="G12" i="3"/>
  <c r="D27" i="3" s="1"/>
  <c r="F38" i="3" s="1"/>
  <c r="D44" i="3" s="1"/>
  <c r="D47" i="3" s="1"/>
  <c r="B3" i="4" s="1"/>
  <c r="I11" i="3"/>
  <c r="G11" i="3"/>
  <c r="I10" i="3"/>
  <c r="G10" i="3"/>
  <c r="D26" i="3" s="1"/>
  <c r="D38" i="3" s="1"/>
  <c r="F43" i="3" s="1"/>
  <c r="F45" i="3" s="1"/>
  <c r="F47" i="3" s="1"/>
  <c r="B2" i="4" s="1"/>
  <c r="I9" i="3"/>
  <c r="G9" i="3"/>
  <c r="I8" i="3"/>
  <c r="G8" i="3"/>
  <c r="F19" i="3" s="1"/>
  <c r="I7" i="3"/>
  <c r="G7" i="3"/>
  <c r="D20" i="3" s="1"/>
  <c r="I6" i="3"/>
  <c r="G6" i="3"/>
  <c r="I5" i="3"/>
  <c r="G5" i="3"/>
  <c r="I4" i="3"/>
  <c r="G4" i="3"/>
  <c r="F23" i="3" s="1"/>
  <c r="I3" i="3"/>
  <c r="G3" i="3"/>
  <c r="D24" i="3" s="1"/>
  <c r="I2" i="3"/>
  <c r="G2" i="3"/>
  <c r="L25" i="2"/>
  <c r="F3" i="3" s="1"/>
  <c r="K25" i="2"/>
  <c r="L24" i="2"/>
  <c r="F8" i="3" s="1"/>
  <c r="K24" i="2"/>
  <c r="L23" i="2"/>
  <c r="F7" i="3" s="1"/>
  <c r="K23" i="2"/>
  <c r="B23" i="2"/>
  <c r="L22" i="2"/>
  <c r="F4" i="3" s="1"/>
  <c r="K22" i="2"/>
  <c r="L21" i="2"/>
  <c r="F5" i="3" s="1"/>
  <c r="K21" i="2"/>
  <c r="L20" i="2"/>
  <c r="F6" i="3" s="1"/>
  <c r="K20" i="2"/>
  <c r="L19" i="2"/>
  <c r="F9" i="3" s="1"/>
  <c r="K19" i="2"/>
  <c r="L18" i="2"/>
  <c r="F2" i="3" s="1"/>
  <c r="K18" i="2"/>
  <c r="L17" i="2"/>
  <c r="B17" i="2" s="1"/>
  <c r="K17" i="2"/>
  <c r="L16" i="2"/>
  <c r="D9" i="3" s="1"/>
  <c r="K16" i="2"/>
  <c r="L15" i="2"/>
  <c r="D6" i="3" s="1"/>
  <c r="K15" i="2"/>
  <c r="L14" i="2"/>
  <c r="D5" i="3" s="1"/>
  <c r="K14" i="2"/>
  <c r="L13" i="2"/>
  <c r="D4" i="3" s="1"/>
  <c r="K13" i="2"/>
  <c r="L12" i="2"/>
  <c r="D7" i="3" s="1"/>
  <c r="K12" i="2"/>
  <c r="L11" i="2"/>
  <c r="D8" i="3" s="1"/>
  <c r="K11" i="2"/>
  <c r="B11" i="2"/>
  <c r="L10" i="2"/>
  <c r="B10" i="2" s="1"/>
  <c r="K10" i="2"/>
  <c r="L9" i="2"/>
  <c r="F11" i="3" s="1"/>
  <c r="K9" i="2"/>
  <c r="L8" i="2"/>
  <c r="D16" i="3" s="1"/>
  <c r="D29" i="3" s="1"/>
  <c r="F36" i="3" s="1"/>
  <c r="D41" i="3" s="1"/>
  <c r="D43" i="3" s="1"/>
  <c r="B7" i="4" s="1"/>
  <c r="K8" i="2"/>
  <c r="L7" i="2"/>
  <c r="F15" i="3" s="1"/>
  <c r="D23" i="3" s="1"/>
  <c r="D31" i="3" s="1"/>
  <c r="K7" i="2"/>
  <c r="L6" i="2"/>
  <c r="D12" i="3" s="1"/>
  <c r="K6" i="2"/>
  <c r="L5" i="2"/>
  <c r="F13" i="3" s="1"/>
  <c r="K5" i="2"/>
  <c r="L4" i="2"/>
  <c r="D14" i="3" s="1"/>
  <c r="F22" i="3" s="1"/>
  <c r="F31" i="3" s="1"/>
  <c r="D35" i="3" s="1"/>
  <c r="F40" i="3" s="1"/>
  <c r="K4" i="2"/>
  <c r="L3" i="2"/>
  <c r="F17" i="3" s="1"/>
  <c r="F29" i="3" s="1"/>
  <c r="F39" i="3" s="1"/>
  <c r="D45" i="3" s="1"/>
  <c r="F46" i="3" s="1"/>
  <c r="K3" i="2"/>
  <c r="L2" i="2"/>
  <c r="D10" i="3" s="1"/>
  <c r="K2" i="2"/>
  <c r="L25" i="1"/>
  <c r="K25" i="1"/>
  <c r="L24" i="1"/>
  <c r="K24" i="1"/>
  <c r="L23" i="1"/>
  <c r="K23" i="1"/>
  <c r="L22" i="1"/>
  <c r="B22" i="1" s="1"/>
  <c r="K22" i="1"/>
  <c r="L21" i="1"/>
  <c r="K21" i="1"/>
  <c r="L20" i="1"/>
  <c r="K20" i="1"/>
  <c r="L19" i="1"/>
  <c r="K19" i="1"/>
  <c r="L18" i="1"/>
  <c r="K18" i="1"/>
  <c r="L17" i="1"/>
  <c r="K17" i="1"/>
  <c r="B17" i="1"/>
  <c r="L16" i="1"/>
  <c r="K16" i="1"/>
  <c r="L15" i="1"/>
  <c r="K15" i="1"/>
  <c r="L14" i="1"/>
  <c r="K14" i="1"/>
  <c r="L13" i="1"/>
  <c r="K13" i="1"/>
  <c r="L12" i="1"/>
  <c r="K12" i="1"/>
  <c r="L11" i="1"/>
  <c r="B11" i="1" s="1"/>
  <c r="K11" i="1"/>
  <c r="L10" i="1"/>
  <c r="K10" i="1"/>
  <c r="B10" i="1"/>
  <c r="L9" i="1"/>
  <c r="K9" i="1"/>
  <c r="L8" i="1"/>
  <c r="K8" i="1"/>
  <c r="L7" i="1"/>
  <c r="K7" i="1"/>
  <c r="B7" i="1"/>
  <c r="L6" i="1"/>
  <c r="K6" i="1"/>
  <c r="L5" i="1"/>
  <c r="K5" i="1"/>
  <c r="L4" i="1"/>
  <c r="K4" i="1"/>
  <c r="L3" i="1"/>
  <c r="B3" i="1" s="1"/>
  <c r="K3" i="1"/>
  <c r="L2" i="1"/>
  <c r="K2" i="1"/>
  <c r="F25" i="3" l="1"/>
  <c r="F21" i="3"/>
  <c r="B20" i="4"/>
  <c r="D22" i="3"/>
  <c r="B21" i="4" s="1"/>
  <c r="D18" i="3"/>
  <c r="B19" i="4" s="1"/>
  <c r="B23" i="4"/>
  <c r="B22" i="4"/>
  <c r="B18" i="4"/>
  <c r="D21" i="3"/>
  <c r="D32" i="3" s="1"/>
  <c r="D36" i="3" s="1"/>
  <c r="B12" i="4" s="1"/>
  <c r="B7" i="2"/>
  <c r="B24" i="2"/>
  <c r="D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9" i="5"/>
  <c r="D21" i="5"/>
  <c r="D23" i="5"/>
  <c r="D25" i="5"/>
  <c r="D26" i="5"/>
  <c r="D27" i="5"/>
  <c r="D28" i="5"/>
  <c r="D29" i="5"/>
  <c r="D38" i="5"/>
  <c r="D39" i="5"/>
  <c r="D44" i="5"/>
  <c r="D45" i="5"/>
  <c r="D46" i="5"/>
  <c r="F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34" i="5"/>
  <c r="F36" i="5"/>
  <c r="F46" i="5"/>
  <c r="B22" i="2"/>
  <c r="D2" i="3"/>
  <c r="D3" i="3"/>
  <c r="D11" i="3"/>
  <c r="F26" i="3" s="1"/>
  <c r="F35" i="3" s="1"/>
  <c r="B11" i="4" s="1"/>
  <c r="D13" i="3"/>
  <c r="F27" i="3" s="1"/>
  <c r="F34" i="3" s="1"/>
  <c r="B10" i="4" s="1"/>
  <c r="D15" i="3"/>
  <c r="F28" i="3" s="1"/>
  <c r="F37" i="3" s="1"/>
  <c r="B13" i="4" s="1"/>
  <c r="D17" i="3"/>
  <c r="D25" i="3" s="1"/>
  <c r="D30" i="3" s="1"/>
  <c r="B14" i="4" s="1"/>
  <c r="D19" i="3"/>
  <c r="D33" i="3" s="1"/>
  <c r="D37" i="3" s="1"/>
  <c r="F41" i="3" s="1"/>
  <c r="B9" i="4" s="1"/>
  <c r="B3" i="2"/>
  <c r="B25" i="2"/>
  <c r="F10" i="3"/>
  <c r="F18" i="3" s="1"/>
  <c r="F33" i="3" s="1"/>
  <c r="B17" i="4" s="1"/>
  <c r="F12" i="3"/>
  <c r="F20" i="3" s="1"/>
  <c r="F32" i="3" s="1"/>
  <c r="B16" i="4" s="1"/>
  <c r="F14" i="3"/>
  <c r="D28" i="3" s="1"/>
  <c r="D39" i="3" s="1"/>
  <c r="F42" i="3" s="1"/>
  <c r="B6" i="4" s="1"/>
  <c r="F16" i="3"/>
  <c r="F24" i="3" s="1"/>
  <c r="F30" i="3" s="1"/>
  <c r="D34" i="3" s="1"/>
  <c r="D40" i="3" s="1"/>
  <c r="D42" i="3" s="1"/>
  <c r="F44" i="3" s="1"/>
  <c r="D46" i="3" s="1"/>
  <c r="B4" i="4" s="1"/>
</calcChain>
</file>

<file path=xl/sharedStrings.xml><?xml version="1.0" encoding="utf-8"?>
<sst xmlns="http://schemas.openxmlformats.org/spreadsheetml/2006/main" count="813" uniqueCount="167">
  <si>
    <t>Nosilec</t>
  </si>
  <si>
    <t>Ime ekipe</t>
  </si>
  <si>
    <t>Priimek Igralec 1</t>
  </si>
  <si>
    <t>Ime</t>
  </si>
  <si>
    <t>Letnik rojstva</t>
  </si>
  <si>
    <t>Osvojene točke</t>
  </si>
  <si>
    <t>Priimek Igralec 2</t>
  </si>
  <si>
    <t>Skupne točke</t>
  </si>
  <si>
    <t>Ekipa
 Igralec 1 / Igralec 2</t>
  </si>
  <si>
    <t>VC Portorož 1</t>
  </si>
  <si>
    <t>Lovšin</t>
  </si>
  <si>
    <t>Tajda</t>
  </si>
  <si>
    <t>Morgan</t>
  </si>
  <si>
    <t>Špela</t>
  </si>
  <si>
    <t>Letnica rojstva</t>
  </si>
  <si>
    <t>Letnica rosjtva</t>
  </si>
  <si>
    <t>morgan</t>
  </si>
  <si>
    <t>Calcina</t>
  </si>
  <si>
    <t>Sabrina</t>
  </si>
  <si>
    <t>Gorišek</t>
  </si>
  <si>
    <t>Daja</t>
  </si>
  <si>
    <t>VC Portorož 2</t>
  </si>
  <si>
    <t>Stegel</t>
  </si>
  <si>
    <t>Pija</t>
  </si>
  <si>
    <t>cuk</t>
  </si>
  <si>
    <t xml:space="preserve">Čuk </t>
  </si>
  <si>
    <t>stegel</t>
  </si>
  <si>
    <t>Nina</t>
  </si>
  <si>
    <t>Kipling VIENPI</t>
  </si>
  <si>
    <t>Kobilca</t>
  </si>
  <si>
    <t>Taja</t>
  </si>
  <si>
    <t>Gostinčar</t>
  </si>
  <si>
    <t>Lea</t>
  </si>
  <si>
    <t>kobilca</t>
  </si>
  <si>
    <t>gostincar</t>
  </si>
  <si>
    <t>Špela in Polona</t>
  </si>
  <si>
    <t>Marušič</t>
  </si>
  <si>
    <t>Polona</t>
  </si>
  <si>
    <t>Marusic</t>
  </si>
  <si>
    <t>marusic</t>
  </si>
  <si>
    <t>fabjan</t>
  </si>
  <si>
    <t>Fabjan</t>
  </si>
  <si>
    <t>Katarina</t>
  </si>
  <si>
    <t>Rogelj</t>
  </si>
  <si>
    <t>Eva</t>
  </si>
  <si>
    <t>Match Number</t>
  </si>
  <si>
    <t>KH Vital</t>
  </si>
  <si>
    <t>Dolenc</t>
  </si>
  <si>
    <t>Kaja</t>
  </si>
  <si>
    <t>Mijoč</t>
  </si>
  <si>
    <t>Helena</t>
  </si>
  <si>
    <t>mijoč</t>
  </si>
  <si>
    <t>dolenc</t>
  </si>
  <si>
    <t>VC Portorož</t>
  </si>
  <si>
    <t>Reberšek</t>
  </si>
  <si>
    <t>Elizabet</t>
  </si>
  <si>
    <t>Porovne Černe</t>
  </si>
  <si>
    <t>Patricija</t>
  </si>
  <si>
    <t>Round</t>
  </si>
  <si>
    <t>porovne</t>
  </si>
  <si>
    <t>reberšek</t>
  </si>
  <si>
    <t>Court</t>
  </si>
  <si>
    <t>Team 1</t>
  </si>
  <si>
    <t>vs</t>
  </si>
  <si>
    <t>Team 2</t>
  </si>
  <si>
    <t>Result</t>
  </si>
  <si>
    <t>Kersnik</t>
  </si>
  <si>
    <t>kersnik</t>
  </si>
  <si>
    <t>Pogačar</t>
  </si>
  <si>
    <t>pogacar</t>
  </si>
  <si>
    <t>Mihalinec</t>
  </si>
  <si>
    <t>Katja</t>
  </si>
  <si>
    <t>Grubišič Čabo</t>
  </si>
  <si>
    <t>Barbara</t>
  </si>
  <si>
    <t>grubišič</t>
  </si>
  <si>
    <t>mihalinec</t>
  </si>
  <si>
    <t>Black &amp; Pink</t>
  </si>
  <si>
    <t>Rus</t>
  </si>
  <si>
    <t>Zala</t>
  </si>
  <si>
    <t>Domevščik</t>
  </si>
  <si>
    <t>rus</t>
  </si>
  <si>
    <t>Time</t>
  </si>
  <si>
    <t>1. Set</t>
  </si>
  <si>
    <t>Niki</t>
  </si>
  <si>
    <t>Hrovat</t>
  </si>
  <si>
    <t>Nika</t>
  </si>
  <si>
    <t>Benedik Bevc</t>
  </si>
  <si>
    <t>2. Set</t>
  </si>
  <si>
    <t>benedik</t>
  </si>
  <si>
    <t>hrovat</t>
  </si>
  <si>
    <t>Vital</t>
  </si>
  <si>
    <t>3. Set</t>
  </si>
  <si>
    <t>Deželak</t>
  </si>
  <si>
    <t>Mojca</t>
  </si>
  <si>
    <t>Letnik</t>
  </si>
  <si>
    <t>Liza</t>
  </si>
  <si>
    <t>dezelak</t>
  </si>
  <si>
    <t>Double Espresso</t>
  </si>
  <si>
    <t>letnik</t>
  </si>
  <si>
    <t>Hribar D.</t>
  </si>
  <si>
    <t>I</t>
  </si>
  <si>
    <t>hribar</t>
  </si>
  <si>
    <t>Duša</t>
  </si>
  <si>
    <t>lužovec</t>
  </si>
  <si>
    <t>Lužovec</t>
  </si>
  <si>
    <t>Hribar</t>
  </si>
  <si>
    <t>Vajd</t>
  </si>
  <si>
    <t>kralj</t>
  </si>
  <si>
    <t>Vajd / Kralj</t>
  </si>
  <si>
    <t>Kralj</t>
  </si>
  <si>
    <t>zontar</t>
  </si>
  <si>
    <t>mohoric</t>
  </si>
  <si>
    <t>Žontar</t>
  </si>
  <si>
    <t>Ana</t>
  </si>
  <si>
    <t>Mohorič</t>
  </si>
  <si>
    <t>Veronika</t>
  </si>
  <si>
    <t>Finish</t>
  </si>
  <si>
    <t>stern</t>
  </si>
  <si>
    <t>Team</t>
  </si>
  <si>
    <t>berglez</t>
  </si>
  <si>
    <t>U-19 Points</t>
  </si>
  <si>
    <t>ZMVF Top In</t>
  </si>
  <si>
    <t>Štern</t>
  </si>
  <si>
    <t>Berglez</t>
  </si>
  <si>
    <t>Pia</t>
  </si>
  <si>
    <t>&lt;-&gt;</t>
  </si>
  <si>
    <t>Škerl</t>
  </si>
  <si>
    <t>mazej</t>
  </si>
  <si>
    <t>Anja &amp; Tjaša</t>
  </si>
  <si>
    <t>Mazej</t>
  </si>
  <si>
    <t>Anja</t>
  </si>
  <si>
    <t>Škerl Rifelj</t>
  </si>
  <si>
    <t>Tjaša</t>
  </si>
  <si>
    <t>manojlovič</t>
  </si>
  <si>
    <t>peršak</t>
  </si>
  <si>
    <t>Bosa</t>
  </si>
  <si>
    <t>Manojlovič</t>
  </si>
  <si>
    <t>Bojana</t>
  </si>
  <si>
    <t>Peršak</t>
  </si>
  <si>
    <t>Sara</t>
  </si>
  <si>
    <t>šavc</t>
  </si>
  <si>
    <t>M&amp;N</t>
  </si>
  <si>
    <t>Šavc</t>
  </si>
  <si>
    <t>Maša</t>
  </si>
  <si>
    <t>Peklar</t>
  </si>
  <si>
    <t>bukovec</t>
  </si>
  <si>
    <t>pratneker</t>
  </si>
  <si>
    <t>Bukovec</t>
  </si>
  <si>
    <t>Vesna</t>
  </si>
  <si>
    <t>Pratneker</t>
  </si>
  <si>
    <t>Neža</t>
  </si>
  <si>
    <t>Urša in Lea</t>
  </si>
  <si>
    <t>Jakopič</t>
  </si>
  <si>
    <t>Herič</t>
  </si>
  <si>
    <t>Urša</t>
  </si>
  <si>
    <t>gorisek</t>
  </si>
  <si>
    <t>calcina</t>
  </si>
  <si>
    <t>Bye</t>
  </si>
  <si>
    <t>Hribar K.</t>
  </si>
  <si>
    <t>Karin</t>
  </si>
  <si>
    <t>Zatkovič</t>
  </si>
  <si>
    <t>II</t>
  </si>
  <si>
    <t>III</t>
  </si>
  <si>
    <t>IV</t>
  </si>
  <si>
    <t>SF</t>
  </si>
  <si>
    <t>3/4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</si>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</sst>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8"/>
      <name val="Arial"/>
    </font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Font="1" applyAlignment="1"/>
    <xf numFmtId="0" fontId="3" fillId="0" borderId="1" xfId="0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/>
  </sheetViews>
  <sheetFormatPr defaultColWidth="14.42578125" defaultRowHeight="15.75" customHeight="1" x14ac:dyDescent="0.2"/>
  <sheetData>
    <row r="1" spans="1:15" ht="15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2" t="s">
        <v>3</v>
      </c>
      <c r="I1" s="1" t="s">
        <v>4</v>
      </c>
      <c r="J1" s="1" t="s">
        <v>5</v>
      </c>
      <c r="K1" s="1" t="s">
        <v>7</v>
      </c>
      <c r="L1" s="1" t="s">
        <v>8</v>
      </c>
    </row>
    <row r="2" spans="1:15" ht="15.75" customHeight="1" x14ac:dyDescent="0.2">
      <c r="A2" s="3">
        <v>1</v>
      </c>
      <c r="B2" s="4" t="s">
        <v>9</v>
      </c>
      <c r="C2" s="4" t="s">
        <v>10</v>
      </c>
      <c r="D2" s="4" t="s">
        <v>11</v>
      </c>
      <c r="E2" s="4">
        <v>1998</v>
      </c>
      <c r="F2" s="4">
        <v>362.5</v>
      </c>
      <c r="G2" s="4" t="s">
        <v>12</v>
      </c>
      <c r="H2" s="4" t="s">
        <v>13</v>
      </c>
      <c r="I2" s="4">
        <v>1999</v>
      </c>
      <c r="J2" s="4">
        <v>77.5</v>
      </c>
      <c r="K2" s="5">
        <f t="shared" ref="K2:K25" si="0">J2+F2</f>
        <v>440</v>
      </c>
      <c r="L2" s="6" t="str">
        <f t="shared" ref="L2:L25" si="1">CONCATENATE(C2," / ",G2)</f>
        <v>Lovšin / Morgan</v>
      </c>
      <c r="N2" s="7" t="s">
        <v>16</v>
      </c>
    </row>
    <row r="3" spans="1:15" ht="15.75" customHeight="1" x14ac:dyDescent="0.2">
      <c r="A3" s="3">
        <v>2</v>
      </c>
      <c r="B3" s="8" t="str">
        <f>L3</f>
        <v>Calcina / Gorišek</v>
      </c>
      <c r="C3" s="4" t="s">
        <v>17</v>
      </c>
      <c r="D3" s="4" t="s">
        <v>18</v>
      </c>
      <c r="E3" s="4">
        <v>1998</v>
      </c>
      <c r="F3" s="9">
        <v>32.5</v>
      </c>
      <c r="G3" s="4" t="s">
        <v>19</v>
      </c>
      <c r="H3" s="4" t="s">
        <v>20</v>
      </c>
      <c r="I3" s="4">
        <v>1998</v>
      </c>
      <c r="J3" s="9">
        <v>362.5</v>
      </c>
      <c r="K3" s="5">
        <f t="shared" si="0"/>
        <v>395</v>
      </c>
      <c r="L3" s="6" t="str">
        <f t="shared" si="1"/>
        <v>Calcina / Gorišek</v>
      </c>
      <c r="N3" s="7" t="s">
        <v>24</v>
      </c>
      <c r="O3" s="7" t="s">
        <v>26</v>
      </c>
    </row>
    <row r="4" spans="1:15" ht="15.75" customHeight="1" x14ac:dyDescent="0.2">
      <c r="A4" s="3">
        <v>3</v>
      </c>
      <c r="B4" s="4" t="s">
        <v>21</v>
      </c>
      <c r="C4" s="4" t="s">
        <v>22</v>
      </c>
      <c r="D4" s="4" t="s">
        <v>23</v>
      </c>
      <c r="E4" s="4">
        <v>1997</v>
      </c>
      <c r="F4" s="4">
        <v>185</v>
      </c>
      <c r="G4" s="4" t="s">
        <v>25</v>
      </c>
      <c r="H4" s="4" t="s">
        <v>27</v>
      </c>
      <c r="I4" s="4">
        <v>1997</v>
      </c>
      <c r="J4" s="4">
        <v>185</v>
      </c>
      <c r="K4" s="5">
        <f t="shared" si="0"/>
        <v>370</v>
      </c>
      <c r="L4" s="6" t="str">
        <f t="shared" si="1"/>
        <v xml:space="preserve">Stegel / Čuk </v>
      </c>
      <c r="N4" s="7" t="s">
        <v>33</v>
      </c>
      <c r="O4" s="7" t="s">
        <v>34</v>
      </c>
    </row>
    <row r="5" spans="1:15" ht="15.75" customHeight="1" x14ac:dyDescent="0.2">
      <c r="A5" s="3">
        <v>4</v>
      </c>
      <c r="B5" s="4" t="s">
        <v>28</v>
      </c>
      <c r="C5" s="4" t="s">
        <v>29</v>
      </c>
      <c r="D5" s="4" t="s">
        <v>30</v>
      </c>
      <c r="E5" s="4">
        <v>1999</v>
      </c>
      <c r="F5" s="4">
        <v>85</v>
      </c>
      <c r="G5" s="4" t="s">
        <v>31</v>
      </c>
      <c r="H5" s="4" t="s">
        <v>32</v>
      </c>
      <c r="I5" s="4">
        <v>1999</v>
      </c>
      <c r="J5" s="4">
        <v>82.5</v>
      </c>
      <c r="K5" s="5">
        <f t="shared" si="0"/>
        <v>167.5</v>
      </c>
      <c r="L5" s="6" t="str">
        <f t="shared" si="1"/>
        <v>Kobilca / Gostinčar</v>
      </c>
      <c r="N5" s="7" t="s">
        <v>38</v>
      </c>
      <c r="O5" s="7" t="s">
        <v>39</v>
      </c>
    </row>
    <row r="6" spans="1:15" ht="15.75" customHeight="1" x14ac:dyDescent="0.2">
      <c r="A6" s="3">
        <v>5</v>
      </c>
      <c r="B6" s="4" t="s">
        <v>35</v>
      </c>
      <c r="C6" s="4" t="s">
        <v>36</v>
      </c>
      <c r="D6" s="4" t="s">
        <v>13</v>
      </c>
      <c r="E6" s="4">
        <v>1999</v>
      </c>
      <c r="F6" s="4">
        <v>75</v>
      </c>
      <c r="G6" s="4" t="s">
        <v>36</v>
      </c>
      <c r="H6" s="4" t="s">
        <v>37</v>
      </c>
      <c r="I6" s="4">
        <v>1999</v>
      </c>
      <c r="J6" s="4">
        <v>75</v>
      </c>
      <c r="K6" s="5">
        <f t="shared" si="0"/>
        <v>150</v>
      </c>
      <c r="L6" s="6" t="str">
        <f t="shared" si="1"/>
        <v>Marušič / Marušič</v>
      </c>
      <c r="N6" s="7" t="s">
        <v>40</v>
      </c>
    </row>
    <row r="7" spans="1:15" ht="15.75" customHeight="1" x14ac:dyDescent="0.2">
      <c r="A7" s="3">
        <v>6</v>
      </c>
      <c r="B7" s="4" t="str">
        <f>L7</f>
        <v>Fabjan / Rogelj</v>
      </c>
      <c r="C7" s="4" t="s">
        <v>41</v>
      </c>
      <c r="D7" s="4" t="s">
        <v>42</v>
      </c>
      <c r="E7" s="4">
        <v>1997</v>
      </c>
      <c r="F7" s="4">
        <v>90</v>
      </c>
      <c r="G7" s="4" t="s">
        <v>43</v>
      </c>
      <c r="H7" s="4" t="s">
        <v>44</v>
      </c>
      <c r="I7" s="4">
        <v>1998</v>
      </c>
      <c r="J7" s="4">
        <v>40</v>
      </c>
      <c r="K7" s="5">
        <f t="shared" si="0"/>
        <v>130</v>
      </c>
      <c r="L7" s="6" t="str">
        <f t="shared" si="1"/>
        <v>Fabjan / Rogelj</v>
      </c>
      <c r="N7" s="7" t="s">
        <v>51</v>
      </c>
      <c r="O7" s="7" t="s">
        <v>52</v>
      </c>
    </row>
    <row r="8" spans="1:15" ht="15.75" customHeight="1" x14ac:dyDescent="0.2">
      <c r="A8" s="3">
        <v>7</v>
      </c>
      <c r="B8" s="4" t="s">
        <v>46</v>
      </c>
      <c r="C8" s="4" t="s">
        <v>47</v>
      </c>
      <c r="D8" s="4" t="s">
        <v>48</v>
      </c>
      <c r="E8" s="4">
        <v>1997</v>
      </c>
      <c r="F8" s="4">
        <v>67.5</v>
      </c>
      <c r="G8" s="4" t="s">
        <v>49</v>
      </c>
      <c r="H8" s="4" t="s">
        <v>50</v>
      </c>
      <c r="I8" s="4">
        <v>1997</v>
      </c>
      <c r="J8" s="4">
        <v>57.5</v>
      </c>
      <c r="K8" s="5">
        <f t="shared" si="0"/>
        <v>125</v>
      </c>
      <c r="L8" s="6" t="str">
        <f t="shared" si="1"/>
        <v>Dolenc / Mijoč</v>
      </c>
      <c r="N8" s="7" t="s">
        <v>59</v>
      </c>
      <c r="O8" s="7" t="s">
        <v>60</v>
      </c>
    </row>
    <row r="9" spans="1:15" ht="15.75" customHeight="1" x14ac:dyDescent="0.2">
      <c r="A9" s="3">
        <v>8</v>
      </c>
      <c r="B9" s="4" t="s">
        <v>53</v>
      </c>
      <c r="C9" s="4" t="s">
        <v>54</v>
      </c>
      <c r="D9" s="4" t="s">
        <v>55</v>
      </c>
      <c r="E9" s="4">
        <v>1999</v>
      </c>
      <c r="F9" s="4">
        <v>25</v>
      </c>
      <c r="G9" s="4" t="s">
        <v>56</v>
      </c>
      <c r="H9" s="4" t="s">
        <v>57</v>
      </c>
      <c r="I9" s="4">
        <v>1999</v>
      </c>
      <c r="J9" s="4">
        <v>67.5</v>
      </c>
      <c r="K9" s="5">
        <f t="shared" si="0"/>
        <v>92.5</v>
      </c>
      <c r="L9" s="6" t="str">
        <f t="shared" si="1"/>
        <v>Reberšek / Porovne Černe</v>
      </c>
      <c r="N9" s="7" t="s">
        <v>67</v>
      </c>
      <c r="O9" s="7" t="s">
        <v>69</v>
      </c>
    </row>
    <row r="10" spans="1:15" ht="15.75" customHeight="1" x14ac:dyDescent="0.2">
      <c r="A10" s="3">
        <v>9</v>
      </c>
      <c r="B10" s="4" t="str">
        <f t="shared" ref="B10:B11" si="2">L10</f>
        <v>Kersnik / Pogačar</v>
      </c>
      <c r="C10" s="4" t="s">
        <v>66</v>
      </c>
      <c r="D10" s="4" t="s">
        <v>48</v>
      </c>
      <c r="E10" s="4">
        <v>2000</v>
      </c>
      <c r="F10" s="4">
        <v>52.5</v>
      </c>
      <c r="G10" s="4" t="s">
        <v>68</v>
      </c>
      <c r="H10" s="4" t="s">
        <v>44</v>
      </c>
      <c r="I10" s="4">
        <v>2000</v>
      </c>
      <c r="J10" s="4">
        <v>15</v>
      </c>
      <c r="K10" s="5">
        <f t="shared" si="0"/>
        <v>67.5</v>
      </c>
      <c r="L10" s="6" t="str">
        <f t="shared" si="1"/>
        <v>Kersnik / Pogačar</v>
      </c>
      <c r="N10" s="7" t="s">
        <v>74</v>
      </c>
      <c r="O10" s="7" t="s">
        <v>75</v>
      </c>
    </row>
    <row r="11" spans="1:15" ht="15.75" customHeight="1" x14ac:dyDescent="0.2">
      <c r="A11" s="3">
        <v>10</v>
      </c>
      <c r="B11" s="4" t="str">
        <f t="shared" si="2"/>
        <v>Mihalinec / Grubišič Čabo</v>
      </c>
      <c r="C11" s="4" t="s">
        <v>70</v>
      </c>
      <c r="D11" s="4" t="s">
        <v>71</v>
      </c>
      <c r="E11" s="4">
        <v>1997</v>
      </c>
      <c r="F11" s="4">
        <v>0</v>
      </c>
      <c r="G11" s="4" t="s">
        <v>72</v>
      </c>
      <c r="H11" s="4" t="s">
        <v>73</v>
      </c>
      <c r="I11" s="4">
        <v>1997</v>
      </c>
      <c r="J11" s="4">
        <v>52.5</v>
      </c>
      <c r="K11" s="5">
        <f t="shared" si="0"/>
        <v>52.5</v>
      </c>
      <c r="L11" s="6" t="str">
        <f t="shared" si="1"/>
        <v>Mihalinec / Grubišič Čabo</v>
      </c>
      <c r="N11" s="7" t="s">
        <v>79</v>
      </c>
      <c r="O11" s="7" t="s">
        <v>80</v>
      </c>
    </row>
    <row r="12" spans="1:15" ht="15.75" customHeight="1" x14ac:dyDescent="0.2">
      <c r="A12" s="3">
        <v>11</v>
      </c>
      <c r="B12" s="4" t="s">
        <v>76</v>
      </c>
      <c r="C12" s="4" t="s">
        <v>77</v>
      </c>
      <c r="D12" s="4" t="s">
        <v>78</v>
      </c>
      <c r="E12" s="4">
        <v>1998</v>
      </c>
      <c r="F12" s="4">
        <v>5</v>
      </c>
      <c r="G12" s="4" t="s">
        <v>79</v>
      </c>
      <c r="H12" s="4" t="s">
        <v>73</v>
      </c>
      <c r="I12" s="4">
        <v>1998</v>
      </c>
      <c r="J12" s="4">
        <v>37.5</v>
      </c>
      <c r="K12" s="5">
        <f t="shared" si="0"/>
        <v>42.5</v>
      </c>
      <c r="L12" s="6" t="str">
        <f t="shared" si="1"/>
        <v>Rus / Domevščik</v>
      </c>
      <c r="N12" s="7" t="s">
        <v>88</v>
      </c>
      <c r="O12" s="7" t="s">
        <v>89</v>
      </c>
    </row>
    <row r="13" spans="1:15" ht="15.75" customHeight="1" x14ac:dyDescent="0.2">
      <c r="A13" s="3">
        <v>12</v>
      </c>
      <c r="B13" s="4" t="s">
        <v>83</v>
      </c>
      <c r="C13" s="4" t="s">
        <v>84</v>
      </c>
      <c r="D13" s="4" t="s">
        <v>85</v>
      </c>
      <c r="E13" s="4">
        <v>1998</v>
      </c>
      <c r="F13" s="4">
        <v>20</v>
      </c>
      <c r="G13" s="4" t="s">
        <v>86</v>
      </c>
      <c r="H13" s="4" t="s">
        <v>85</v>
      </c>
      <c r="I13" s="4">
        <v>1998</v>
      </c>
      <c r="J13" s="4">
        <v>20</v>
      </c>
      <c r="K13" s="5">
        <f t="shared" si="0"/>
        <v>40</v>
      </c>
      <c r="L13" s="6" t="str">
        <f t="shared" si="1"/>
        <v>Hrovat / Benedik Bevc</v>
      </c>
      <c r="N13" s="7" t="s">
        <v>96</v>
      </c>
      <c r="O13" s="7" t="s">
        <v>98</v>
      </c>
    </row>
    <row r="14" spans="1:15" ht="15.75" customHeight="1" x14ac:dyDescent="0.2">
      <c r="A14" s="3">
        <v>13</v>
      </c>
      <c r="B14" s="4" t="s">
        <v>90</v>
      </c>
      <c r="C14" s="4" t="s">
        <v>92</v>
      </c>
      <c r="D14" s="4" t="s">
        <v>93</v>
      </c>
      <c r="E14" s="4">
        <v>1999</v>
      </c>
      <c r="F14" s="4">
        <v>32.5</v>
      </c>
      <c r="G14" s="4" t="s">
        <v>94</v>
      </c>
      <c r="H14" s="4" t="s">
        <v>95</v>
      </c>
      <c r="I14" s="4">
        <v>1999</v>
      </c>
      <c r="J14" s="4">
        <v>5</v>
      </c>
      <c r="K14" s="5">
        <f t="shared" si="0"/>
        <v>37.5</v>
      </c>
      <c r="L14" s="6" t="str">
        <f t="shared" si="1"/>
        <v>Deželak / Letnik</v>
      </c>
      <c r="N14" s="7" t="s">
        <v>101</v>
      </c>
      <c r="O14" s="7" t="s">
        <v>103</v>
      </c>
    </row>
    <row r="15" spans="1:15" ht="15.75" customHeight="1" x14ac:dyDescent="0.2">
      <c r="A15" s="3">
        <v>14</v>
      </c>
      <c r="B15" s="4" t="s">
        <v>97</v>
      </c>
      <c r="C15" s="4" t="s">
        <v>105</v>
      </c>
      <c r="D15" s="4" t="s">
        <v>102</v>
      </c>
      <c r="E15" s="4">
        <v>1998</v>
      </c>
      <c r="F15" s="4">
        <v>25</v>
      </c>
      <c r="G15" s="4" t="s">
        <v>104</v>
      </c>
      <c r="H15" s="4" t="s">
        <v>13</v>
      </c>
      <c r="I15" s="4">
        <v>1998</v>
      </c>
      <c r="J15" s="4">
        <v>0</v>
      </c>
      <c r="K15" s="5">
        <f t="shared" si="0"/>
        <v>25</v>
      </c>
      <c r="L15" s="6" t="str">
        <f t="shared" si="1"/>
        <v>Hribar / Lužovec</v>
      </c>
      <c r="N15" s="7" t="s">
        <v>106</v>
      </c>
      <c r="O15" s="7" t="s">
        <v>107</v>
      </c>
    </row>
    <row r="16" spans="1:15" ht="15.75" customHeight="1" x14ac:dyDescent="0.2">
      <c r="A16" s="3">
        <v>15</v>
      </c>
      <c r="B16" s="4" t="s">
        <v>108</v>
      </c>
      <c r="C16" s="4" t="s">
        <v>109</v>
      </c>
      <c r="D16" s="4" t="s">
        <v>85</v>
      </c>
      <c r="E16" s="4">
        <v>1999</v>
      </c>
      <c r="F16" s="4">
        <v>25</v>
      </c>
      <c r="G16" s="4" t="s">
        <v>106</v>
      </c>
      <c r="H16" s="4" t="s">
        <v>27</v>
      </c>
      <c r="I16" s="4">
        <v>1999</v>
      </c>
      <c r="J16" s="4">
        <v>0</v>
      </c>
      <c r="K16" s="5">
        <f t="shared" si="0"/>
        <v>25</v>
      </c>
      <c r="L16" s="6" t="str">
        <f t="shared" si="1"/>
        <v>Kralj / Vajd</v>
      </c>
      <c r="N16" s="7" t="s">
        <v>110</v>
      </c>
      <c r="O16" s="7" t="s">
        <v>111</v>
      </c>
    </row>
    <row r="17" spans="1:15" ht="15.75" customHeight="1" x14ac:dyDescent="0.2">
      <c r="A17" s="3">
        <v>16</v>
      </c>
      <c r="B17" s="4" t="str">
        <f>L17</f>
        <v>Žontar / Mohorič</v>
      </c>
      <c r="C17" s="4" t="s">
        <v>112</v>
      </c>
      <c r="D17" s="4" t="s">
        <v>113</v>
      </c>
      <c r="E17" s="4">
        <v>1998</v>
      </c>
      <c r="F17" s="4">
        <v>5</v>
      </c>
      <c r="G17" s="4" t="s">
        <v>114</v>
      </c>
      <c r="H17" s="4" t="s">
        <v>115</v>
      </c>
      <c r="I17" s="4">
        <v>1998</v>
      </c>
      <c r="J17" s="4">
        <v>17.5</v>
      </c>
      <c r="K17" s="5">
        <f t="shared" si="0"/>
        <v>22.5</v>
      </c>
      <c r="L17" s="6" t="str">
        <f t="shared" si="1"/>
        <v>Žontar / Mohorič</v>
      </c>
      <c r="N17" s="7" t="s">
        <v>117</v>
      </c>
      <c r="O17" s="7" t="s">
        <v>119</v>
      </c>
    </row>
    <row r="18" spans="1:15" ht="15.75" customHeight="1" x14ac:dyDescent="0.2">
      <c r="A18" s="3">
        <v>17</v>
      </c>
      <c r="B18" s="4" t="s">
        <v>121</v>
      </c>
      <c r="C18" s="4" t="s">
        <v>122</v>
      </c>
      <c r="D18" s="4" t="s">
        <v>113</v>
      </c>
      <c r="E18" s="4">
        <v>1998</v>
      </c>
      <c r="F18" s="4">
        <v>2.5</v>
      </c>
      <c r="G18" s="4" t="s">
        <v>123</v>
      </c>
      <c r="H18" s="4" t="s">
        <v>124</v>
      </c>
      <c r="I18" s="4">
        <v>1998</v>
      </c>
      <c r="J18" s="4">
        <v>2.5</v>
      </c>
      <c r="K18" s="5">
        <f t="shared" si="0"/>
        <v>5</v>
      </c>
      <c r="L18" s="6" t="str">
        <f t="shared" si="1"/>
        <v>Štern / Berglez</v>
      </c>
      <c r="N18" s="7" t="s">
        <v>126</v>
      </c>
      <c r="O18" s="7" t="s">
        <v>127</v>
      </c>
    </row>
    <row r="19" spans="1:15" ht="15.75" customHeight="1" x14ac:dyDescent="0.2">
      <c r="A19" s="3">
        <v>18</v>
      </c>
      <c r="B19" s="4" t="s">
        <v>128</v>
      </c>
      <c r="C19" s="4" t="s">
        <v>129</v>
      </c>
      <c r="D19" s="4" t="s">
        <v>130</v>
      </c>
      <c r="E19" s="4">
        <v>2000</v>
      </c>
      <c r="F19" s="4">
        <v>0</v>
      </c>
      <c r="G19" s="4" t="s">
        <v>131</v>
      </c>
      <c r="H19" s="4" t="s">
        <v>132</v>
      </c>
      <c r="I19" s="4">
        <v>2000</v>
      </c>
      <c r="J19" s="4">
        <v>0</v>
      </c>
      <c r="K19" s="5">
        <f t="shared" si="0"/>
        <v>0</v>
      </c>
      <c r="L19" s="6" t="str">
        <f t="shared" si="1"/>
        <v>Mazej / Škerl Rifelj</v>
      </c>
      <c r="N19" s="7" t="s">
        <v>133</v>
      </c>
      <c r="O19" s="7" t="s">
        <v>134</v>
      </c>
    </row>
    <row r="20" spans="1:15" ht="15.75" customHeight="1" x14ac:dyDescent="0.2">
      <c r="A20" s="3">
        <v>19</v>
      </c>
      <c r="B20" s="4" t="s">
        <v>135</v>
      </c>
      <c r="C20" s="4" t="s">
        <v>136</v>
      </c>
      <c r="D20" s="4" t="s">
        <v>137</v>
      </c>
      <c r="E20" s="4">
        <v>1998</v>
      </c>
      <c r="F20" s="4">
        <v>0</v>
      </c>
      <c r="G20" s="4" t="s">
        <v>138</v>
      </c>
      <c r="H20" s="4" t="s">
        <v>139</v>
      </c>
      <c r="I20" s="4">
        <v>1998</v>
      </c>
      <c r="J20" s="4">
        <v>0</v>
      </c>
      <c r="K20" s="5">
        <f t="shared" si="0"/>
        <v>0</v>
      </c>
      <c r="L20" s="6" t="str">
        <f t="shared" si="1"/>
        <v>Manojlovič / Peršak</v>
      </c>
      <c r="N20" s="7" t="s">
        <v>140</v>
      </c>
    </row>
    <row r="21" spans="1:15" ht="15.75" customHeight="1" x14ac:dyDescent="0.2">
      <c r="A21" s="3">
        <v>20</v>
      </c>
      <c r="B21" s="4" t="s">
        <v>141</v>
      </c>
      <c r="C21" s="4" t="s">
        <v>142</v>
      </c>
      <c r="D21" s="4" t="s">
        <v>143</v>
      </c>
      <c r="E21" s="4">
        <v>1998</v>
      </c>
      <c r="F21" s="4">
        <v>0</v>
      </c>
      <c r="G21" s="4" t="s">
        <v>144</v>
      </c>
      <c r="H21" s="4" t="s">
        <v>85</v>
      </c>
      <c r="I21" s="4">
        <v>1998</v>
      </c>
      <c r="J21" s="4">
        <v>0</v>
      </c>
      <c r="K21" s="5">
        <f t="shared" si="0"/>
        <v>0</v>
      </c>
      <c r="L21" s="6" t="str">
        <f t="shared" si="1"/>
        <v>Šavc / Peklar</v>
      </c>
      <c r="N21" s="7" t="s">
        <v>145</v>
      </c>
      <c r="O21" s="7" t="s">
        <v>146</v>
      </c>
    </row>
    <row r="22" spans="1:15" ht="15.75" customHeight="1" x14ac:dyDescent="0.2">
      <c r="A22" s="3">
        <v>21</v>
      </c>
      <c r="B22" s="4" t="str">
        <f>L22</f>
        <v>Bukovec / Pratneker</v>
      </c>
      <c r="C22" s="4" t="s">
        <v>147</v>
      </c>
      <c r="D22" s="4" t="s">
        <v>148</v>
      </c>
      <c r="E22" s="4">
        <v>1998</v>
      </c>
      <c r="F22" s="4">
        <v>0</v>
      </c>
      <c r="G22" s="4" t="s">
        <v>149</v>
      </c>
      <c r="H22" s="4" t="s">
        <v>150</v>
      </c>
      <c r="I22" s="4">
        <v>1999</v>
      </c>
      <c r="J22" s="4">
        <v>0</v>
      </c>
      <c r="K22" s="5">
        <f t="shared" si="0"/>
        <v>0</v>
      </c>
      <c r="L22" s="6" t="str">
        <f t="shared" si="1"/>
        <v>Bukovec / Pratneker</v>
      </c>
    </row>
    <row r="23" spans="1:15" ht="15.75" customHeight="1" x14ac:dyDescent="0.2">
      <c r="A23" s="3">
        <v>22</v>
      </c>
      <c r="B23" s="4" t="s">
        <v>151</v>
      </c>
      <c r="C23" s="4" t="s">
        <v>152</v>
      </c>
      <c r="D23" s="4" t="s">
        <v>32</v>
      </c>
      <c r="E23" s="4">
        <v>1999</v>
      </c>
      <c r="F23" s="4">
        <v>0</v>
      </c>
      <c r="G23" s="4" t="s">
        <v>153</v>
      </c>
      <c r="H23" s="4" t="s">
        <v>154</v>
      </c>
      <c r="I23" s="4">
        <v>2000</v>
      </c>
      <c r="J23" s="4">
        <v>0</v>
      </c>
      <c r="K23" s="5">
        <f t="shared" si="0"/>
        <v>0</v>
      </c>
      <c r="L23" s="6" t="str">
        <f t="shared" si="1"/>
        <v>Jakopič / Herič</v>
      </c>
      <c r="N23" s="7" t="s">
        <v>155</v>
      </c>
      <c r="O23" s="7" t="s">
        <v>156</v>
      </c>
    </row>
    <row r="24" spans="1:15" ht="15.75" customHeight="1" x14ac:dyDescent="0.2">
      <c r="A24" s="3">
        <v>23</v>
      </c>
      <c r="B24" s="8"/>
      <c r="C24" s="8"/>
      <c r="D24" s="8"/>
      <c r="E24" s="8"/>
      <c r="F24" s="8"/>
      <c r="G24" s="8"/>
      <c r="H24" s="8"/>
      <c r="I24" s="8"/>
      <c r="J24" s="8"/>
      <c r="K24" s="5">
        <f t="shared" si="0"/>
        <v>0</v>
      </c>
      <c r="L24" s="6" t="str">
        <f t="shared" si="1"/>
        <v xml:space="preserve"> / </v>
      </c>
    </row>
    <row r="25" spans="1:15" ht="15.75" customHeight="1" x14ac:dyDescent="0.2">
      <c r="A25" s="3">
        <v>24</v>
      </c>
      <c r="B25" s="8"/>
      <c r="C25" s="8"/>
      <c r="D25" s="8"/>
      <c r="E25" s="8"/>
      <c r="F25" s="8"/>
      <c r="G25" s="8"/>
      <c r="H25" s="8"/>
      <c r="I25" s="8"/>
      <c r="J25" s="8"/>
      <c r="K25" s="5">
        <f t="shared" si="0"/>
        <v>0</v>
      </c>
      <c r="L25" s="6" t="str">
        <f t="shared" si="1"/>
        <v xml:space="preserve"> / </v>
      </c>
    </row>
  </sheetData>
  <autoFilter ref="B1:L2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/>
  </sheetViews>
  <sheetFormatPr defaultColWidth="14.42578125" defaultRowHeight="15.75" customHeight="1" x14ac:dyDescent="0.2"/>
  <cols>
    <col min="2" max="2" width="22.28515625" customWidth="1"/>
  </cols>
  <sheetData>
    <row r="1" spans="1:12" ht="15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1" t="s">
        <v>14</v>
      </c>
      <c r="F1" s="1" t="s">
        <v>5</v>
      </c>
      <c r="G1" s="2" t="s">
        <v>6</v>
      </c>
      <c r="H1" s="2" t="s">
        <v>3</v>
      </c>
      <c r="I1" s="1" t="s">
        <v>15</v>
      </c>
      <c r="J1" s="1" t="s">
        <v>5</v>
      </c>
      <c r="K1" s="1" t="s">
        <v>7</v>
      </c>
      <c r="L1" s="1" t="s">
        <v>8</v>
      </c>
    </row>
    <row r="2" spans="1:12" ht="15.75" customHeight="1" x14ac:dyDescent="0.2">
      <c r="A2" s="3">
        <v>1</v>
      </c>
      <c r="B2" s="4" t="s">
        <v>9</v>
      </c>
      <c r="C2" s="4" t="s">
        <v>10</v>
      </c>
      <c r="D2" s="4" t="s">
        <v>11</v>
      </c>
      <c r="E2" s="4">
        <v>1998</v>
      </c>
      <c r="F2" s="4">
        <v>362.5</v>
      </c>
      <c r="G2" s="4" t="s">
        <v>12</v>
      </c>
      <c r="H2" s="4" t="s">
        <v>13</v>
      </c>
      <c r="I2" s="4">
        <v>1999</v>
      </c>
      <c r="J2" s="4">
        <v>77.5</v>
      </c>
      <c r="K2" s="5">
        <f t="shared" ref="K2:K25" si="0">J2+F2</f>
        <v>440</v>
      </c>
      <c r="L2" s="6" t="str">
        <f t="shared" ref="L2:L25" si="1">CONCATENATE(C2," / ",G2)</f>
        <v>Lovšin / Morgan</v>
      </c>
    </row>
    <row r="3" spans="1:12" ht="15.75" customHeight="1" x14ac:dyDescent="0.2">
      <c r="A3" s="3">
        <v>2</v>
      </c>
      <c r="B3" s="8" t="str">
        <f>L3</f>
        <v>Calcina / Gorišek</v>
      </c>
      <c r="C3" s="4" t="s">
        <v>17</v>
      </c>
      <c r="D3" s="4" t="s">
        <v>18</v>
      </c>
      <c r="E3" s="4">
        <v>1998</v>
      </c>
      <c r="F3" s="9">
        <v>32.5</v>
      </c>
      <c r="G3" s="4" t="s">
        <v>19</v>
      </c>
      <c r="H3" s="4" t="s">
        <v>20</v>
      </c>
      <c r="I3" s="4">
        <v>1998</v>
      </c>
      <c r="J3" s="9">
        <v>362.5</v>
      </c>
      <c r="K3" s="5">
        <f t="shared" si="0"/>
        <v>395</v>
      </c>
      <c r="L3" s="6" t="str">
        <f t="shared" si="1"/>
        <v>Calcina / Gorišek</v>
      </c>
    </row>
    <row r="4" spans="1:12" ht="15.75" customHeight="1" x14ac:dyDescent="0.2">
      <c r="A4" s="3">
        <v>3</v>
      </c>
      <c r="B4" s="4" t="s">
        <v>21</v>
      </c>
      <c r="C4" s="4" t="s">
        <v>22</v>
      </c>
      <c r="D4" s="4" t="s">
        <v>23</v>
      </c>
      <c r="E4" s="4">
        <v>1997</v>
      </c>
      <c r="F4" s="4">
        <v>185</v>
      </c>
      <c r="G4" s="4" t="s">
        <v>25</v>
      </c>
      <c r="H4" s="4" t="s">
        <v>27</v>
      </c>
      <c r="I4" s="4">
        <v>1997</v>
      </c>
      <c r="J4" s="4">
        <v>185</v>
      </c>
      <c r="K4" s="5">
        <f t="shared" si="0"/>
        <v>370</v>
      </c>
      <c r="L4" s="6" t="str">
        <f t="shared" si="1"/>
        <v xml:space="preserve">Stegel / Čuk </v>
      </c>
    </row>
    <row r="5" spans="1:12" ht="15.75" customHeight="1" x14ac:dyDescent="0.2">
      <c r="A5" s="3">
        <v>4</v>
      </c>
      <c r="B5" s="4" t="s">
        <v>28</v>
      </c>
      <c r="C5" s="4" t="s">
        <v>29</v>
      </c>
      <c r="D5" s="4" t="s">
        <v>30</v>
      </c>
      <c r="E5" s="4">
        <v>1999</v>
      </c>
      <c r="F5" s="4">
        <v>85</v>
      </c>
      <c r="G5" s="4" t="s">
        <v>31</v>
      </c>
      <c r="H5" s="4" t="s">
        <v>32</v>
      </c>
      <c r="I5" s="4">
        <v>1999</v>
      </c>
      <c r="J5" s="4">
        <v>82.5</v>
      </c>
      <c r="K5" s="5">
        <f t="shared" si="0"/>
        <v>167.5</v>
      </c>
      <c r="L5" s="6" t="str">
        <f t="shared" si="1"/>
        <v>Kobilca / Gostinčar</v>
      </c>
    </row>
    <row r="6" spans="1:12" ht="15.75" customHeight="1" x14ac:dyDescent="0.2">
      <c r="A6" s="3">
        <v>5</v>
      </c>
      <c r="B6" s="4" t="s">
        <v>35</v>
      </c>
      <c r="C6" s="4" t="s">
        <v>36</v>
      </c>
      <c r="D6" s="4" t="s">
        <v>13</v>
      </c>
      <c r="E6" s="4">
        <v>1999</v>
      </c>
      <c r="F6" s="4">
        <v>75</v>
      </c>
      <c r="G6" s="4" t="s">
        <v>36</v>
      </c>
      <c r="H6" s="4" t="s">
        <v>37</v>
      </c>
      <c r="I6" s="4">
        <v>1999</v>
      </c>
      <c r="J6" s="4">
        <v>75</v>
      </c>
      <c r="K6" s="5">
        <f t="shared" si="0"/>
        <v>150</v>
      </c>
      <c r="L6" s="6" t="str">
        <f t="shared" si="1"/>
        <v>Marušič / Marušič</v>
      </c>
    </row>
    <row r="7" spans="1:12" ht="15.75" customHeight="1" x14ac:dyDescent="0.2">
      <c r="A7" s="3">
        <v>6</v>
      </c>
      <c r="B7" s="4" t="str">
        <f>L7</f>
        <v>Fabjan / Rogelj</v>
      </c>
      <c r="C7" s="4" t="s">
        <v>41</v>
      </c>
      <c r="D7" s="4" t="s">
        <v>42</v>
      </c>
      <c r="E7" s="4">
        <v>1997</v>
      </c>
      <c r="F7" s="4">
        <v>90</v>
      </c>
      <c r="G7" s="4" t="s">
        <v>43</v>
      </c>
      <c r="H7" s="4" t="s">
        <v>44</v>
      </c>
      <c r="I7" s="4">
        <v>1998</v>
      </c>
      <c r="J7" s="4">
        <v>40</v>
      </c>
      <c r="K7" s="5">
        <f t="shared" si="0"/>
        <v>130</v>
      </c>
      <c r="L7" s="6" t="str">
        <f t="shared" si="1"/>
        <v>Fabjan / Rogelj</v>
      </c>
    </row>
    <row r="8" spans="1:12" ht="15.75" customHeight="1" x14ac:dyDescent="0.2">
      <c r="A8" s="3">
        <v>7</v>
      </c>
      <c r="B8" s="4" t="s">
        <v>46</v>
      </c>
      <c r="C8" s="4" t="s">
        <v>47</v>
      </c>
      <c r="D8" s="4" t="s">
        <v>48</v>
      </c>
      <c r="E8" s="4">
        <v>1997</v>
      </c>
      <c r="F8" s="4">
        <v>67.5</v>
      </c>
      <c r="G8" s="4" t="s">
        <v>49</v>
      </c>
      <c r="H8" s="4" t="s">
        <v>50</v>
      </c>
      <c r="I8" s="4">
        <v>1997</v>
      </c>
      <c r="J8" s="4">
        <v>57.5</v>
      </c>
      <c r="K8" s="5">
        <f t="shared" si="0"/>
        <v>125</v>
      </c>
      <c r="L8" s="6" t="str">
        <f t="shared" si="1"/>
        <v>Dolenc / Mijoč</v>
      </c>
    </row>
    <row r="9" spans="1:12" ht="15.75" customHeight="1" x14ac:dyDescent="0.2">
      <c r="A9" s="3">
        <v>8</v>
      </c>
      <c r="B9" s="4" t="s">
        <v>53</v>
      </c>
      <c r="C9" s="4" t="s">
        <v>54</v>
      </c>
      <c r="D9" s="4" t="s">
        <v>55</v>
      </c>
      <c r="E9" s="4">
        <v>1999</v>
      </c>
      <c r="F9" s="4">
        <v>25</v>
      </c>
      <c r="G9" s="4" t="s">
        <v>56</v>
      </c>
      <c r="H9" s="4" t="s">
        <v>57</v>
      </c>
      <c r="I9" s="4">
        <v>1999</v>
      </c>
      <c r="J9" s="4">
        <v>67.5</v>
      </c>
      <c r="K9" s="5">
        <f t="shared" si="0"/>
        <v>92.5</v>
      </c>
      <c r="L9" s="6" t="str">
        <f t="shared" si="1"/>
        <v>Reberšek / Porovne Černe</v>
      </c>
    </row>
    <row r="10" spans="1:12" ht="15.75" customHeight="1" x14ac:dyDescent="0.2">
      <c r="A10" s="3">
        <v>9</v>
      </c>
      <c r="B10" s="4" t="str">
        <f t="shared" ref="B10:B11" si="2">L10</f>
        <v>Kersnik / Pogačar</v>
      </c>
      <c r="C10" s="4" t="s">
        <v>66</v>
      </c>
      <c r="D10" s="4" t="s">
        <v>48</v>
      </c>
      <c r="E10" s="4">
        <v>2000</v>
      </c>
      <c r="F10" s="4">
        <v>52.5</v>
      </c>
      <c r="G10" s="4" t="s">
        <v>68</v>
      </c>
      <c r="H10" s="4" t="s">
        <v>44</v>
      </c>
      <c r="I10" s="4">
        <v>2000</v>
      </c>
      <c r="J10" s="4">
        <v>15</v>
      </c>
      <c r="K10" s="5">
        <f t="shared" si="0"/>
        <v>67.5</v>
      </c>
      <c r="L10" s="6" t="str">
        <f t="shared" si="1"/>
        <v>Kersnik / Pogačar</v>
      </c>
    </row>
    <row r="11" spans="1:12" ht="15.75" customHeight="1" x14ac:dyDescent="0.2">
      <c r="A11" s="3">
        <v>10</v>
      </c>
      <c r="B11" s="4" t="str">
        <f t="shared" si="2"/>
        <v>Mihalinec / Grubišič Čabo</v>
      </c>
      <c r="C11" s="4" t="s">
        <v>70</v>
      </c>
      <c r="D11" s="4" t="s">
        <v>71</v>
      </c>
      <c r="E11" s="4">
        <v>1997</v>
      </c>
      <c r="F11" s="4">
        <v>0</v>
      </c>
      <c r="G11" s="4" t="s">
        <v>72</v>
      </c>
      <c r="H11" s="4" t="s">
        <v>73</v>
      </c>
      <c r="I11" s="4">
        <v>1997</v>
      </c>
      <c r="J11" s="4">
        <v>52.5</v>
      </c>
      <c r="K11" s="5">
        <f t="shared" si="0"/>
        <v>52.5</v>
      </c>
      <c r="L11" s="6" t="str">
        <f t="shared" si="1"/>
        <v>Mihalinec / Grubišič Čabo</v>
      </c>
    </row>
    <row r="12" spans="1:12" ht="15.75" customHeight="1" x14ac:dyDescent="0.2">
      <c r="A12" s="3">
        <v>11</v>
      </c>
      <c r="B12" s="4" t="s">
        <v>76</v>
      </c>
      <c r="C12" s="4" t="s">
        <v>77</v>
      </c>
      <c r="D12" s="4" t="s">
        <v>78</v>
      </c>
      <c r="E12" s="4">
        <v>1998</v>
      </c>
      <c r="F12" s="4">
        <v>5</v>
      </c>
      <c r="G12" s="4" t="s">
        <v>79</v>
      </c>
      <c r="H12" s="4" t="s">
        <v>73</v>
      </c>
      <c r="I12" s="4">
        <v>1998</v>
      </c>
      <c r="J12" s="4">
        <v>37.5</v>
      </c>
      <c r="K12" s="5">
        <f t="shared" si="0"/>
        <v>42.5</v>
      </c>
      <c r="L12" s="6" t="str">
        <f t="shared" si="1"/>
        <v>Rus / Domevščik</v>
      </c>
    </row>
    <row r="13" spans="1:12" ht="15.75" customHeight="1" x14ac:dyDescent="0.2">
      <c r="A13" s="3">
        <v>12</v>
      </c>
      <c r="B13" s="4" t="s">
        <v>83</v>
      </c>
      <c r="C13" s="4" t="s">
        <v>84</v>
      </c>
      <c r="D13" s="4" t="s">
        <v>85</v>
      </c>
      <c r="E13" s="4">
        <v>1998</v>
      </c>
      <c r="F13" s="4">
        <v>20</v>
      </c>
      <c r="G13" s="4" t="s">
        <v>86</v>
      </c>
      <c r="H13" s="4" t="s">
        <v>85</v>
      </c>
      <c r="I13" s="4">
        <v>1998</v>
      </c>
      <c r="J13" s="4">
        <v>20</v>
      </c>
      <c r="K13" s="5">
        <f t="shared" si="0"/>
        <v>40</v>
      </c>
      <c r="L13" s="6" t="str">
        <f t="shared" si="1"/>
        <v>Hrovat / Benedik Bevc</v>
      </c>
    </row>
    <row r="14" spans="1:12" ht="15.75" customHeight="1" x14ac:dyDescent="0.2">
      <c r="A14" s="3">
        <v>13</v>
      </c>
      <c r="B14" s="4" t="s">
        <v>90</v>
      </c>
      <c r="C14" s="4" t="s">
        <v>92</v>
      </c>
      <c r="D14" s="4" t="s">
        <v>93</v>
      </c>
      <c r="E14" s="4">
        <v>1999</v>
      </c>
      <c r="F14" s="4">
        <v>32.5</v>
      </c>
      <c r="G14" s="4" t="s">
        <v>94</v>
      </c>
      <c r="H14" s="4" t="s">
        <v>95</v>
      </c>
      <c r="I14" s="4">
        <v>1999</v>
      </c>
      <c r="J14" s="4">
        <v>5</v>
      </c>
      <c r="K14" s="5">
        <f t="shared" si="0"/>
        <v>37.5</v>
      </c>
      <c r="L14" s="6" t="str">
        <f t="shared" si="1"/>
        <v>Deželak / Letnik</v>
      </c>
    </row>
    <row r="15" spans="1:12" ht="15.75" customHeight="1" x14ac:dyDescent="0.2">
      <c r="A15" s="3">
        <v>14</v>
      </c>
      <c r="B15" s="4" t="s">
        <v>97</v>
      </c>
      <c r="C15" s="12" t="s">
        <v>99</v>
      </c>
      <c r="D15" s="4" t="s">
        <v>102</v>
      </c>
      <c r="E15" s="4">
        <v>1998</v>
      </c>
      <c r="F15" s="4">
        <v>25</v>
      </c>
      <c r="G15" s="4" t="s">
        <v>104</v>
      </c>
      <c r="H15" s="4" t="s">
        <v>13</v>
      </c>
      <c r="I15" s="4">
        <v>1998</v>
      </c>
      <c r="J15" s="4">
        <v>0</v>
      </c>
      <c r="K15" s="5">
        <f t="shared" si="0"/>
        <v>25</v>
      </c>
      <c r="L15" s="6" t="str">
        <f t="shared" si="1"/>
        <v>Hribar D. / Lužovec</v>
      </c>
    </row>
    <row r="16" spans="1:12" ht="15.75" customHeight="1" x14ac:dyDescent="0.2">
      <c r="A16" s="3">
        <v>15</v>
      </c>
      <c r="B16" s="4" t="s">
        <v>108</v>
      </c>
      <c r="C16" s="4" t="s">
        <v>109</v>
      </c>
      <c r="D16" s="4" t="s">
        <v>85</v>
      </c>
      <c r="E16" s="4">
        <v>1999</v>
      </c>
      <c r="F16" s="4">
        <v>25</v>
      </c>
      <c r="G16" s="4" t="s">
        <v>106</v>
      </c>
      <c r="H16" s="4" t="s">
        <v>27</v>
      </c>
      <c r="I16" s="4">
        <v>1999</v>
      </c>
      <c r="J16" s="4">
        <v>0</v>
      </c>
      <c r="K16" s="5">
        <f t="shared" si="0"/>
        <v>25</v>
      </c>
      <c r="L16" s="6" t="str">
        <f t="shared" si="1"/>
        <v>Kralj / Vajd</v>
      </c>
    </row>
    <row r="17" spans="1:12" ht="15.75" customHeight="1" x14ac:dyDescent="0.2">
      <c r="A17" s="3">
        <v>16</v>
      </c>
      <c r="B17" s="4" t="str">
        <f>L17</f>
        <v>Žontar / Mohorič</v>
      </c>
      <c r="C17" s="4" t="s">
        <v>112</v>
      </c>
      <c r="D17" s="4" t="s">
        <v>113</v>
      </c>
      <c r="E17" s="4">
        <v>1998</v>
      </c>
      <c r="F17" s="4">
        <v>5</v>
      </c>
      <c r="G17" s="4" t="s">
        <v>114</v>
      </c>
      <c r="H17" s="4" t="s">
        <v>115</v>
      </c>
      <c r="I17" s="4">
        <v>1998</v>
      </c>
      <c r="J17" s="4">
        <v>17.5</v>
      </c>
      <c r="K17" s="5">
        <f t="shared" si="0"/>
        <v>22.5</v>
      </c>
      <c r="L17" s="6" t="str">
        <f t="shared" si="1"/>
        <v>Žontar / Mohorič</v>
      </c>
    </row>
    <row r="18" spans="1:12" ht="15.75" customHeight="1" x14ac:dyDescent="0.2">
      <c r="A18" s="3">
        <v>17</v>
      </c>
      <c r="B18" s="4" t="s">
        <v>121</v>
      </c>
      <c r="C18" s="4" t="s">
        <v>122</v>
      </c>
      <c r="D18" s="4" t="s">
        <v>113</v>
      </c>
      <c r="E18" s="4">
        <v>1998</v>
      </c>
      <c r="F18" s="4">
        <v>2.5</v>
      </c>
      <c r="G18" s="4" t="s">
        <v>123</v>
      </c>
      <c r="H18" s="4" t="s">
        <v>124</v>
      </c>
      <c r="I18" s="4">
        <v>1998</v>
      </c>
      <c r="J18" s="4">
        <v>2.5</v>
      </c>
      <c r="K18" s="5">
        <f t="shared" si="0"/>
        <v>5</v>
      </c>
      <c r="L18" s="6" t="str">
        <f t="shared" si="1"/>
        <v>Štern / Berglez</v>
      </c>
    </row>
    <row r="19" spans="1:12" ht="15.75" customHeight="1" x14ac:dyDescent="0.2">
      <c r="A19" s="3">
        <v>18</v>
      </c>
      <c r="B19" s="4" t="s">
        <v>128</v>
      </c>
      <c r="C19" s="4" t="s">
        <v>129</v>
      </c>
      <c r="D19" s="4" t="s">
        <v>130</v>
      </c>
      <c r="E19" s="4">
        <v>2000</v>
      </c>
      <c r="F19" s="4">
        <v>0</v>
      </c>
      <c r="G19" s="4" t="s">
        <v>131</v>
      </c>
      <c r="H19" s="4" t="s">
        <v>132</v>
      </c>
      <c r="I19" s="4">
        <v>2000</v>
      </c>
      <c r="J19" s="4">
        <v>0</v>
      </c>
      <c r="K19" s="5">
        <f t="shared" si="0"/>
        <v>0</v>
      </c>
      <c r="L19" s="6" t="str">
        <f t="shared" si="1"/>
        <v>Mazej / Škerl Rifelj</v>
      </c>
    </row>
    <row r="20" spans="1:12" ht="15.75" customHeight="1" x14ac:dyDescent="0.2">
      <c r="A20" s="3">
        <v>19</v>
      </c>
      <c r="B20" s="4" t="s">
        <v>135</v>
      </c>
      <c r="C20" s="4" t="s">
        <v>136</v>
      </c>
      <c r="D20" s="4" t="s">
        <v>137</v>
      </c>
      <c r="E20" s="4">
        <v>1998</v>
      </c>
      <c r="F20" s="4">
        <v>0</v>
      </c>
      <c r="G20" s="4" t="s">
        <v>138</v>
      </c>
      <c r="H20" s="4" t="s">
        <v>139</v>
      </c>
      <c r="I20" s="4">
        <v>1998</v>
      </c>
      <c r="J20" s="4">
        <v>0</v>
      </c>
      <c r="K20" s="5">
        <f t="shared" si="0"/>
        <v>0</v>
      </c>
      <c r="L20" s="6" t="str">
        <f t="shared" si="1"/>
        <v>Manojlovič / Peršak</v>
      </c>
    </row>
    <row r="21" spans="1:12" ht="15.75" customHeight="1" x14ac:dyDescent="0.2">
      <c r="A21" s="3">
        <v>20</v>
      </c>
      <c r="B21" s="4" t="s">
        <v>141</v>
      </c>
      <c r="C21" s="4" t="s">
        <v>142</v>
      </c>
      <c r="D21" s="4" t="s">
        <v>143</v>
      </c>
      <c r="E21" s="4">
        <v>1998</v>
      </c>
      <c r="F21" s="4">
        <v>0</v>
      </c>
      <c r="G21" s="4" t="s">
        <v>144</v>
      </c>
      <c r="H21" s="4" t="s">
        <v>85</v>
      </c>
      <c r="I21" s="4">
        <v>1998</v>
      </c>
      <c r="J21" s="4">
        <v>0</v>
      </c>
      <c r="K21" s="5">
        <f t="shared" si="0"/>
        <v>0</v>
      </c>
      <c r="L21" s="6" t="str">
        <f t="shared" si="1"/>
        <v>Šavc / Peklar</v>
      </c>
    </row>
    <row r="22" spans="1:12" ht="15.75" customHeight="1" x14ac:dyDescent="0.2">
      <c r="A22" s="3">
        <v>21</v>
      </c>
      <c r="B22" s="4" t="str">
        <f t="shared" ref="B22:B25" si="3">L22</f>
        <v>Bukovec / Pratneker</v>
      </c>
      <c r="C22" s="4" t="s">
        <v>147</v>
      </c>
      <c r="D22" s="4" t="s">
        <v>148</v>
      </c>
      <c r="E22" s="4">
        <v>1998</v>
      </c>
      <c r="F22" s="4">
        <v>0</v>
      </c>
      <c r="G22" s="4" t="s">
        <v>149</v>
      </c>
      <c r="H22" s="4" t="s">
        <v>150</v>
      </c>
      <c r="I22" s="4">
        <v>1999</v>
      </c>
      <c r="J22" s="4">
        <v>0</v>
      </c>
      <c r="K22" s="5">
        <f t="shared" si="0"/>
        <v>0</v>
      </c>
      <c r="L22" s="6" t="str">
        <f t="shared" si="1"/>
        <v>Bukovec / Pratneker</v>
      </c>
    </row>
    <row r="23" spans="1:12" ht="15.75" customHeight="1" x14ac:dyDescent="0.2">
      <c r="A23" s="3">
        <v>22</v>
      </c>
      <c r="B23" s="17" t="str">
        <f t="shared" si="3"/>
        <v>Bye / Bye</v>
      </c>
      <c r="C23" s="12" t="s">
        <v>157</v>
      </c>
      <c r="D23" s="4" t="s">
        <v>32</v>
      </c>
      <c r="E23" s="4">
        <v>1999</v>
      </c>
      <c r="F23" s="4">
        <v>0</v>
      </c>
      <c r="G23" s="12" t="s">
        <v>157</v>
      </c>
      <c r="H23" s="4" t="s">
        <v>154</v>
      </c>
      <c r="I23" s="4">
        <v>2000</v>
      </c>
      <c r="J23" s="4">
        <v>0</v>
      </c>
      <c r="K23" s="5">
        <f t="shared" si="0"/>
        <v>0</v>
      </c>
      <c r="L23" s="6" t="str">
        <f t="shared" si="1"/>
        <v>Bye / Bye</v>
      </c>
    </row>
    <row r="24" spans="1:12" ht="15.75" customHeight="1" x14ac:dyDescent="0.2">
      <c r="A24" s="3">
        <v>23</v>
      </c>
      <c r="B24" s="20" t="str">
        <f t="shared" si="3"/>
        <v>Hribar K. / Zatkovič</v>
      </c>
      <c r="C24" s="21" t="s">
        <v>158</v>
      </c>
      <c r="D24" s="21" t="s">
        <v>159</v>
      </c>
      <c r="E24" s="21">
        <v>1999</v>
      </c>
      <c r="F24" s="8"/>
      <c r="G24" s="21" t="s">
        <v>160</v>
      </c>
      <c r="H24" s="21" t="s">
        <v>44</v>
      </c>
      <c r="I24" s="21">
        <v>2001</v>
      </c>
      <c r="J24" s="8"/>
      <c r="K24" s="5">
        <f t="shared" si="0"/>
        <v>0</v>
      </c>
      <c r="L24" s="6" t="str">
        <f t="shared" si="1"/>
        <v>Hribar K. / Zatkovič</v>
      </c>
    </row>
    <row r="25" spans="1:12" ht="15.75" customHeight="1" x14ac:dyDescent="0.2">
      <c r="A25" s="3">
        <v>24</v>
      </c>
      <c r="B25" s="20" t="str">
        <f t="shared" si="3"/>
        <v>Bye / Bye</v>
      </c>
      <c r="C25" s="21" t="s">
        <v>157</v>
      </c>
      <c r="D25" s="8"/>
      <c r="E25" s="8"/>
      <c r="F25" s="8"/>
      <c r="G25" s="21" t="s">
        <v>157</v>
      </c>
      <c r="H25" s="8"/>
      <c r="I25" s="8"/>
      <c r="J25" s="8"/>
      <c r="K25" s="5">
        <f t="shared" si="0"/>
        <v>0</v>
      </c>
      <c r="L25" s="6" t="str">
        <f t="shared" si="1"/>
        <v>Bye / Bye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/>
  </sheetViews>
  <sheetFormatPr defaultColWidth="14.42578125" defaultRowHeight="15.75" customHeight="1" x14ac:dyDescent="0.2"/>
  <cols>
    <col min="1" max="1" width="13.140625" customWidth="1"/>
    <col min="2" max="2" width="6.28515625" customWidth="1"/>
    <col min="3" max="3" width="5.42578125" customWidth="1"/>
    <col min="4" max="4" width="22.85546875" customWidth="1"/>
    <col min="5" max="5" width="3" customWidth="1"/>
    <col min="6" max="6" width="22.85546875" customWidth="1"/>
    <col min="7" max="7" width="6.28515625" customWidth="1"/>
    <col min="8" max="8" width="3.85546875" customWidth="1"/>
    <col min="9" max="9" width="6.28515625" customWidth="1"/>
    <col min="10" max="10" width="5.5703125" customWidth="1"/>
    <col min="11" max="11" width="6.28515625" customWidth="1"/>
    <col min="12" max="12" width="3.85546875" customWidth="1"/>
    <col min="13" max="14" width="6.28515625" customWidth="1"/>
    <col min="15" max="15" width="3.85546875" customWidth="1"/>
    <col min="16" max="17" width="6.28515625" customWidth="1"/>
    <col min="18" max="18" width="3.85546875" customWidth="1"/>
    <col min="19" max="19" width="6.28515625" customWidth="1"/>
  </cols>
  <sheetData>
    <row r="1" spans="1:19" ht="15.75" customHeight="1" x14ac:dyDescent="0.2">
      <c r="A1" s="10" t="s">
        <v>45</v>
      </c>
      <c r="B1" s="10" t="s">
        <v>58</v>
      </c>
      <c r="C1" s="10" t="s">
        <v>61</v>
      </c>
      <c r="D1" s="3" t="s">
        <v>62</v>
      </c>
      <c r="E1" s="3" t="s">
        <v>63</v>
      </c>
      <c r="F1" s="3" t="s">
        <v>64</v>
      </c>
      <c r="G1" s="24" t="s">
        <v>65</v>
      </c>
      <c r="H1" s="25"/>
      <c r="I1" s="26"/>
      <c r="J1" s="10" t="s">
        <v>81</v>
      </c>
      <c r="K1" s="24" t="s">
        <v>82</v>
      </c>
      <c r="L1" s="25"/>
      <c r="M1" s="26"/>
      <c r="N1" s="24" t="s">
        <v>87</v>
      </c>
      <c r="O1" s="25"/>
      <c r="P1" s="26"/>
      <c r="Q1" s="24" t="s">
        <v>91</v>
      </c>
      <c r="R1" s="25"/>
      <c r="S1" s="26"/>
    </row>
    <row r="2" spans="1:19" ht="15.75" customHeight="1" x14ac:dyDescent="0.2">
      <c r="A2" s="11">
        <v>1</v>
      </c>
      <c r="B2" s="11" t="s">
        <v>100</v>
      </c>
      <c r="C2" s="11">
        <v>1</v>
      </c>
      <c r="D2" s="11" t="str">
        <f>IF(Nosilci!$L$17=" / ",CONCATENATE("Seed #",Nosilci!$A$17),Nosilci!$L$17)</f>
        <v>Žontar / Mohorič</v>
      </c>
      <c r="E2" s="11" t="s">
        <v>63</v>
      </c>
      <c r="F2" s="11" t="str">
        <f>IF(Nosilci!$L$18=" / ",CONCATENATE("Seed #",Nosilci!$A$18),Nosilci!$L$18)</f>
        <v>Štern / Berglez</v>
      </c>
      <c r="G2" s="11">
        <f t="shared" ref="G2:G47" si="0">IF(K2=M2,"",SUM(IF(K2&gt;M2,1,0),IF(N2&gt;P2,1,0),IF(Q2&lt;=S2,0,1)))</f>
        <v>2</v>
      </c>
      <c r="H2" s="11" t="s">
        <v>125</v>
      </c>
      <c r="I2" s="11">
        <f t="shared" ref="I2:I47" si="1">IF(K2=M2,"",SUM(IF(K2&lt;M2,1,0),IF(N2&lt;P2,1,0),IF(Q2&gt;=S2,0,1)))</f>
        <v>0</v>
      </c>
      <c r="J2" s="14"/>
      <c r="K2" s="11">
        <v>15</v>
      </c>
      <c r="L2" s="11" t="s">
        <v>125</v>
      </c>
      <c r="M2" s="11">
        <v>9</v>
      </c>
      <c r="N2" s="11">
        <v>15</v>
      </c>
      <c r="O2" s="11" t="s">
        <v>125</v>
      </c>
      <c r="P2" s="11">
        <v>8</v>
      </c>
      <c r="Q2" s="11"/>
      <c r="R2" s="11" t="s">
        <v>125</v>
      </c>
      <c r="S2" s="11"/>
    </row>
    <row r="3" spans="1:19" ht="15.75" customHeight="1" x14ac:dyDescent="0.2">
      <c r="A3" s="11">
        <v>2</v>
      </c>
      <c r="B3" s="11" t="s">
        <v>100</v>
      </c>
      <c r="C3" s="16"/>
      <c r="D3" s="11" t="str">
        <f>IF(Nosilci!$L$10=" / ",CONCATENATE("Seed #",Nosilci!$A$10),Nosilci!$L$10)</f>
        <v>Kersnik / Pogačar</v>
      </c>
      <c r="E3" s="11" t="s">
        <v>63</v>
      </c>
      <c r="F3" s="11" t="str">
        <f>IF(Nosilci!$L$25=" / ",CONCATENATE("Seed #",Nosilci!$A$25),Nosilci!$L$25)</f>
        <v>Bye / Bye</v>
      </c>
      <c r="G3" s="11">
        <f t="shared" si="0"/>
        <v>2</v>
      </c>
      <c r="H3" s="11" t="s">
        <v>125</v>
      </c>
      <c r="I3" s="11">
        <f t="shared" si="1"/>
        <v>0</v>
      </c>
      <c r="J3" s="16"/>
      <c r="K3" s="11">
        <v>15</v>
      </c>
      <c r="L3" s="11" t="s">
        <v>125</v>
      </c>
      <c r="M3" s="11">
        <v>0</v>
      </c>
      <c r="N3" s="11">
        <v>15</v>
      </c>
      <c r="O3" s="11" t="s">
        <v>125</v>
      </c>
      <c r="P3" s="11">
        <v>0</v>
      </c>
      <c r="Q3" s="16"/>
      <c r="R3" s="11" t="s">
        <v>125</v>
      </c>
      <c r="S3" s="16"/>
    </row>
    <row r="4" spans="1:19" ht="15.75" customHeight="1" x14ac:dyDescent="0.2">
      <c r="A4" s="11">
        <v>3</v>
      </c>
      <c r="B4" s="11" t="s">
        <v>100</v>
      </c>
      <c r="C4" s="11">
        <v>2</v>
      </c>
      <c r="D4" s="11" t="str">
        <f>IF(Nosilci!$L$13=" / ",CONCATENATE("Seed #",Nosilci!$A$13),Nosilci!$L$13)</f>
        <v>Hrovat / Benedik Bevc</v>
      </c>
      <c r="E4" s="11" t="s">
        <v>63</v>
      </c>
      <c r="F4" s="11" t="str">
        <f>IF(Nosilci!$L$22=" / ",CONCATENATE("Seed #",Nosilci!$A$22),Nosilci!$L$22)</f>
        <v>Bukovec / Pratneker</v>
      </c>
      <c r="G4" s="11">
        <f t="shared" si="0"/>
        <v>1</v>
      </c>
      <c r="H4" s="11" t="s">
        <v>125</v>
      </c>
      <c r="I4" s="11">
        <f t="shared" si="1"/>
        <v>2</v>
      </c>
      <c r="J4" s="14"/>
      <c r="K4" s="11">
        <v>15</v>
      </c>
      <c r="L4" s="11" t="s">
        <v>125</v>
      </c>
      <c r="M4" s="11">
        <v>11</v>
      </c>
      <c r="N4" s="11">
        <v>4</v>
      </c>
      <c r="O4" s="11" t="s">
        <v>125</v>
      </c>
      <c r="P4" s="11">
        <v>16</v>
      </c>
      <c r="Q4" s="11">
        <v>10</v>
      </c>
      <c r="R4" s="11" t="s">
        <v>125</v>
      </c>
      <c r="S4" s="11">
        <v>15</v>
      </c>
    </row>
    <row r="5" spans="1:19" ht="15.75" customHeight="1" x14ac:dyDescent="0.2">
      <c r="A5" s="11">
        <v>4</v>
      </c>
      <c r="B5" s="11" t="s">
        <v>100</v>
      </c>
      <c r="C5" s="11">
        <v>1</v>
      </c>
      <c r="D5" s="11" t="str">
        <f>IF(Nosilci!$L$14=" / ",CONCATENATE("Seed #",Nosilci!$A$14),Nosilci!$L$14)</f>
        <v>Deželak / Letnik</v>
      </c>
      <c r="E5" s="11" t="s">
        <v>63</v>
      </c>
      <c r="F5" s="11" t="str">
        <f>IF(Nosilci!$L$21=" / ",CONCATENATE("Seed #",Nosilci!$A$21),Nosilci!$L$21)</f>
        <v>Šavc / Peklar</v>
      </c>
      <c r="G5" s="11">
        <f t="shared" si="0"/>
        <v>2</v>
      </c>
      <c r="H5" s="11" t="s">
        <v>125</v>
      </c>
      <c r="I5" s="11">
        <f t="shared" si="1"/>
        <v>0</v>
      </c>
      <c r="J5" s="14"/>
      <c r="K5" s="11">
        <v>15</v>
      </c>
      <c r="L5" s="11" t="s">
        <v>125</v>
      </c>
      <c r="M5" s="11">
        <v>12</v>
      </c>
      <c r="N5" s="11">
        <v>15</v>
      </c>
      <c r="O5" s="11" t="s">
        <v>125</v>
      </c>
      <c r="P5" s="11">
        <v>6</v>
      </c>
      <c r="Q5" s="16"/>
      <c r="R5" s="11" t="s">
        <v>125</v>
      </c>
      <c r="S5" s="16"/>
    </row>
    <row r="6" spans="1:19" ht="15.75" customHeight="1" x14ac:dyDescent="0.2">
      <c r="A6" s="11">
        <v>5</v>
      </c>
      <c r="B6" s="11" t="s">
        <v>100</v>
      </c>
      <c r="C6" s="11">
        <v>2</v>
      </c>
      <c r="D6" s="11" t="str">
        <f>IF(Nosilci!$L$15=" / ",CONCATENATE("Seed #",Nosilci!$A$15),Nosilci!$L$15)</f>
        <v>Hribar D. / Lužovec</v>
      </c>
      <c r="E6" s="11" t="s">
        <v>63</v>
      </c>
      <c r="F6" s="11" t="str">
        <f>IF(Nosilci!$L$20=" / ",CONCATENATE("Seed #",Nosilci!$A$20),Nosilci!$L$20)</f>
        <v>Manojlovič / Peršak</v>
      </c>
      <c r="G6" s="11">
        <f t="shared" si="0"/>
        <v>2</v>
      </c>
      <c r="H6" s="11" t="s">
        <v>125</v>
      </c>
      <c r="I6" s="11">
        <f t="shared" si="1"/>
        <v>0</v>
      </c>
      <c r="J6" s="14"/>
      <c r="K6" s="11">
        <v>15</v>
      </c>
      <c r="L6" s="11" t="s">
        <v>125</v>
      </c>
      <c r="M6" s="11">
        <v>10</v>
      </c>
      <c r="N6" s="11">
        <v>16</v>
      </c>
      <c r="O6" s="11" t="s">
        <v>125</v>
      </c>
      <c r="P6" s="11">
        <v>14</v>
      </c>
      <c r="Q6" s="16"/>
      <c r="R6" s="11" t="s">
        <v>125</v>
      </c>
      <c r="S6" s="16"/>
    </row>
    <row r="7" spans="1:19" ht="15.75" customHeight="1" x14ac:dyDescent="0.2">
      <c r="A7" s="11">
        <v>6</v>
      </c>
      <c r="B7" s="11" t="s">
        <v>100</v>
      </c>
      <c r="C7" s="16"/>
      <c r="D7" s="11" t="str">
        <f>IF(Nosilci!$L$12=" / ",CONCATENATE("Seed #",Nosilci!$A$12),Nosilci!$L$12)</f>
        <v>Rus / Domevščik</v>
      </c>
      <c r="E7" s="11" t="s">
        <v>63</v>
      </c>
      <c r="F7" s="11" t="str">
        <f>IF(Nosilci!$L$23=" / ",CONCATENATE("Seed #",Nosilci!$A$23),Nosilci!$L$23)</f>
        <v>Bye / Bye</v>
      </c>
      <c r="G7" s="11">
        <f t="shared" si="0"/>
        <v>2</v>
      </c>
      <c r="H7" s="11" t="s">
        <v>125</v>
      </c>
      <c r="I7" s="11">
        <f t="shared" si="1"/>
        <v>0</v>
      </c>
      <c r="J7" s="16"/>
      <c r="K7" s="11">
        <v>15</v>
      </c>
      <c r="L7" s="11" t="s">
        <v>125</v>
      </c>
      <c r="M7" s="11">
        <v>0</v>
      </c>
      <c r="N7" s="11">
        <v>15</v>
      </c>
      <c r="O7" s="11" t="s">
        <v>125</v>
      </c>
      <c r="P7" s="11">
        <v>0</v>
      </c>
      <c r="Q7" s="16"/>
      <c r="R7" s="11" t="s">
        <v>125</v>
      </c>
      <c r="S7" s="16"/>
    </row>
    <row r="8" spans="1:19" ht="15.75" customHeight="1" x14ac:dyDescent="0.2">
      <c r="A8" s="11">
        <v>7</v>
      </c>
      <c r="B8" s="11" t="s">
        <v>100</v>
      </c>
      <c r="C8" s="11">
        <v>1</v>
      </c>
      <c r="D8" s="11" t="str">
        <f>IF(Nosilci!$L$11=" / ",CONCATENATE("Seed #",Nosilci!$A$11),Nosilci!$L$11)</f>
        <v>Mihalinec / Grubišič Čabo</v>
      </c>
      <c r="E8" s="11" t="s">
        <v>63</v>
      </c>
      <c r="F8" s="11" t="str">
        <f>IF(Nosilci!$L$24=" / ",CONCATENATE("Seed #",Nosilci!$A$24),Nosilci!$L$24)</f>
        <v>Hribar K. / Zatkovič</v>
      </c>
      <c r="G8" s="11">
        <f t="shared" si="0"/>
        <v>2</v>
      </c>
      <c r="H8" s="11" t="s">
        <v>125</v>
      </c>
      <c r="I8" s="11">
        <f t="shared" si="1"/>
        <v>1</v>
      </c>
      <c r="J8" s="16"/>
      <c r="K8" s="11">
        <v>9</v>
      </c>
      <c r="L8" s="11" t="s">
        <v>125</v>
      </c>
      <c r="M8" s="11">
        <v>15</v>
      </c>
      <c r="N8" s="11">
        <v>15</v>
      </c>
      <c r="O8" s="11" t="s">
        <v>125</v>
      </c>
      <c r="P8" s="11">
        <v>3</v>
      </c>
      <c r="Q8" s="11">
        <v>15</v>
      </c>
      <c r="R8" s="11" t="s">
        <v>125</v>
      </c>
      <c r="S8" s="11">
        <v>9</v>
      </c>
    </row>
    <row r="9" spans="1:19" ht="15.75" customHeight="1" x14ac:dyDescent="0.2">
      <c r="A9" s="11">
        <v>8</v>
      </c>
      <c r="B9" s="11" t="s">
        <v>100</v>
      </c>
      <c r="C9" s="11">
        <v>2</v>
      </c>
      <c r="D9" s="11" t="str">
        <f>IF(Nosilci!$L$16=" / ",CONCATENATE("Seed #",Nosilci!$A$16),Nosilci!$L$16)</f>
        <v>Kralj / Vajd</v>
      </c>
      <c r="E9" s="11" t="s">
        <v>63</v>
      </c>
      <c r="F9" s="11" t="str">
        <f>IF(Nosilci!$L$19=" / ",CONCATENATE("Seed #",Nosilci!$A$19),Nosilci!$L$19)</f>
        <v>Mazej / Škerl Rifelj</v>
      </c>
      <c r="G9" s="11">
        <f t="shared" si="0"/>
        <v>0</v>
      </c>
      <c r="H9" s="11" t="s">
        <v>125</v>
      </c>
      <c r="I9" s="11">
        <f t="shared" si="1"/>
        <v>2</v>
      </c>
      <c r="J9" s="14"/>
      <c r="K9" s="11">
        <v>12</v>
      </c>
      <c r="L9" s="11" t="s">
        <v>125</v>
      </c>
      <c r="M9" s="11">
        <v>15</v>
      </c>
      <c r="N9" s="11">
        <v>12</v>
      </c>
      <c r="O9" s="11" t="s">
        <v>125</v>
      </c>
      <c r="P9" s="11">
        <v>15</v>
      </c>
      <c r="Q9" s="16"/>
      <c r="R9" s="11" t="s">
        <v>125</v>
      </c>
      <c r="S9" s="16"/>
    </row>
    <row r="10" spans="1:19" ht="15.75" customHeight="1" x14ac:dyDescent="0.2">
      <c r="A10" s="11">
        <v>9</v>
      </c>
      <c r="B10" s="11" t="s">
        <v>161</v>
      </c>
      <c r="C10" s="11">
        <v>1</v>
      </c>
      <c r="D10" s="11" t="str">
        <f>IF(Nosilci!$L$2=" / ",CONCATENATE("Seed #",Nosilci!$A$2),Nosilci!$L$2)</f>
        <v>Lovšin / Morgan</v>
      </c>
      <c r="E10" s="11" t="s">
        <v>63</v>
      </c>
      <c r="F10" s="11" t="str">
        <f>IF($G$2=$I$2,CONCATENATE("Winner Match #",$A$2),IF($G$2&gt;$I$2,$D$2,$F$2))</f>
        <v>Žontar / Mohorič</v>
      </c>
      <c r="G10" s="11">
        <f t="shared" si="0"/>
        <v>2</v>
      </c>
      <c r="H10" s="11" t="s">
        <v>125</v>
      </c>
      <c r="I10" s="11">
        <f t="shared" si="1"/>
        <v>0</v>
      </c>
      <c r="J10" s="14"/>
      <c r="K10" s="11">
        <v>15</v>
      </c>
      <c r="L10" s="11" t="s">
        <v>125</v>
      </c>
      <c r="M10" s="11">
        <v>10</v>
      </c>
      <c r="N10" s="11">
        <v>15</v>
      </c>
      <c r="O10" s="11" t="s">
        <v>125</v>
      </c>
      <c r="P10" s="11">
        <v>5</v>
      </c>
      <c r="Q10" s="16"/>
      <c r="R10" s="11" t="s">
        <v>125</v>
      </c>
      <c r="S10" s="16"/>
    </row>
    <row r="11" spans="1:19" ht="15.75" customHeight="1" x14ac:dyDescent="0.2">
      <c r="A11" s="11">
        <v>10</v>
      </c>
      <c r="B11" s="11" t="s">
        <v>161</v>
      </c>
      <c r="C11" s="11">
        <v>2</v>
      </c>
      <c r="D11" s="11" t="str">
        <f>IF($G$3=$I$3,CONCATENATE("Winner Match #",$A$3),IF($G$3&gt;$I$3,$D$3,$F$3))</f>
        <v>Kersnik / Pogačar</v>
      </c>
      <c r="E11" s="11" t="s">
        <v>63</v>
      </c>
      <c r="F11" s="11" t="str">
        <f>IF(Nosilci!$L$9=" / ",CONCATENATE("Seed #",Nosilci!$A$9),Nosilci!$L$9)</f>
        <v>Reberšek / Porovne Černe</v>
      </c>
      <c r="G11" s="11">
        <f t="shared" si="0"/>
        <v>2</v>
      </c>
      <c r="H11" s="11" t="s">
        <v>125</v>
      </c>
      <c r="I11" s="11">
        <f t="shared" si="1"/>
        <v>0</v>
      </c>
      <c r="J11" s="14"/>
      <c r="K11" s="11">
        <v>15</v>
      </c>
      <c r="L11" s="11" t="s">
        <v>125</v>
      </c>
      <c r="M11" s="11">
        <v>8</v>
      </c>
      <c r="N11" s="11">
        <v>15</v>
      </c>
      <c r="O11" s="11" t="s">
        <v>125</v>
      </c>
      <c r="P11" s="11">
        <v>13</v>
      </c>
      <c r="Q11" s="16"/>
      <c r="R11" s="11" t="s">
        <v>125</v>
      </c>
      <c r="S11" s="16"/>
    </row>
    <row r="12" spans="1:19" ht="15.75" customHeight="1" x14ac:dyDescent="0.2">
      <c r="A12" s="11">
        <v>11</v>
      </c>
      <c r="B12" s="11" t="s">
        <v>161</v>
      </c>
      <c r="C12" s="11">
        <v>2</v>
      </c>
      <c r="D12" s="11" t="str">
        <f>IF(Nosilci!$L$6=" / ",CONCATENATE("Seed #",Nosilci!$A$6),Nosilci!$L$6)</f>
        <v>Marušič / Marušič</v>
      </c>
      <c r="E12" s="11" t="s">
        <v>63</v>
      </c>
      <c r="F12" s="11" t="str">
        <f>IF($G$4=$I$4,CONCATENATE("Winner Match #",$A$4),IF($G$4&gt;$I$4,$D$4,$F$4))</f>
        <v>Bukovec / Pratneker</v>
      </c>
      <c r="G12" s="11">
        <f t="shared" si="0"/>
        <v>2</v>
      </c>
      <c r="H12" s="11" t="s">
        <v>125</v>
      </c>
      <c r="I12" s="11">
        <f t="shared" si="1"/>
        <v>0</v>
      </c>
      <c r="J12" s="14">
        <v>0.53472222222222221</v>
      </c>
      <c r="K12" s="11">
        <v>15</v>
      </c>
      <c r="L12" s="11" t="s">
        <v>125</v>
      </c>
      <c r="M12" s="11">
        <v>8</v>
      </c>
      <c r="N12" s="11">
        <v>15</v>
      </c>
      <c r="O12" s="11" t="s">
        <v>125</v>
      </c>
      <c r="P12" s="11">
        <v>6</v>
      </c>
      <c r="Q12" s="16"/>
      <c r="R12" s="11" t="s">
        <v>125</v>
      </c>
      <c r="S12" s="16"/>
    </row>
    <row r="13" spans="1:19" ht="15.75" customHeight="1" x14ac:dyDescent="0.2">
      <c r="A13" s="11">
        <v>12</v>
      </c>
      <c r="B13" s="11" t="s">
        <v>161</v>
      </c>
      <c r="C13" s="11">
        <v>1</v>
      </c>
      <c r="D13" s="11" t="str">
        <f>IF($G$5=$I$5,CONCATENATE("Winner Match #",$A$5),IF($G$5&gt;$I$5,$D$5,$F$5))</f>
        <v>Deželak / Letnik</v>
      </c>
      <c r="E13" s="11" t="s">
        <v>63</v>
      </c>
      <c r="F13" s="11" t="str">
        <f>IF(Nosilci!$L$5=" / ",CONCATENATE("Seed #",Nosilci!$A$5),Nosilci!$L$5)</f>
        <v>Kobilca / Gostinčar</v>
      </c>
      <c r="G13" s="11">
        <f t="shared" si="0"/>
        <v>2</v>
      </c>
      <c r="H13" s="11" t="s">
        <v>125</v>
      </c>
      <c r="I13" s="11">
        <f t="shared" si="1"/>
        <v>0</v>
      </c>
      <c r="J13" s="14">
        <v>0.53125</v>
      </c>
      <c r="K13" s="11">
        <v>15</v>
      </c>
      <c r="L13" s="11" t="s">
        <v>125</v>
      </c>
      <c r="M13" s="11">
        <v>12</v>
      </c>
      <c r="N13" s="11">
        <v>15</v>
      </c>
      <c r="O13" s="11" t="s">
        <v>125</v>
      </c>
      <c r="P13" s="11">
        <v>13</v>
      </c>
      <c r="Q13" s="16"/>
      <c r="R13" s="11" t="s">
        <v>125</v>
      </c>
      <c r="S13" s="16"/>
    </row>
    <row r="14" spans="1:19" ht="15.75" customHeight="1" x14ac:dyDescent="0.2">
      <c r="A14" s="11">
        <v>13</v>
      </c>
      <c r="B14" s="11" t="s">
        <v>161</v>
      </c>
      <c r="C14" s="11">
        <v>2</v>
      </c>
      <c r="D14" s="11" t="str">
        <f>IF(Nosilci!$L$4=" / ",CONCATENATE("Seed #",Nosilci!$A$4),Nosilci!$L$4)</f>
        <v xml:space="preserve">Stegel / Čuk </v>
      </c>
      <c r="E14" s="11" t="s">
        <v>63</v>
      </c>
      <c r="F14" s="11" t="str">
        <f>IF($G$6=$I$6,CONCATENATE("Winner Match #",$A$6),IF($G$6&gt;$I$6,$D$6,$F$6))</f>
        <v>Hribar D. / Lužovec</v>
      </c>
      <c r="G14" s="11">
        <f t="shared" si="0"/>
        <v>1</v>
      </c>
      <c r="H14" s="11" t="s">
        <v>125</v>
      </c>
      <c r="I14" s="11">
        <f t="shared" si="1"/>
        <v>2</v>
      </c>
      <c r="J14" s="14">
        <v>0.55208333333333337</v>
      </c>
      <c r="K14" s="11">
        <v>15</v>
      </c>
      <c r="L14" s="11" t="s">
        <v>125</v>
      </c>
      <c r="M14" s="11">
        <v>12</v>
      </c>
      <c r="N14" s="11">
        <v>11</v>
      </c>
      <c r="O14" s="11" t="s">
        <v>125</v>
      </c>
      <c r="P14" s="11">
        <v>15</v>
      </c>
      <c r="Q14" s="11">
        <v>12</v>
      </c>
      <c r="R14" s="11" t="s">
        <v>125</v>
      </c>
      <c r="S14" s="11">
        <v>15</v>
      </c>
    </row>
    <row r="15" spans="1:19" ht="15.75" customHeight="1" x14ac:dyDescent="0.2">
      <c r="A15" s="11">
        <v>14</v>
      </c>
      <c r="B15" s="11" t="s">
        <v>161</v>
      </c>
      <c r="C15" s="11">
        <v>1</v>
      </c>
      <c r="D15" s="11" t="str">
        <f>IF($G$7=$I$7,CONCATENATE("Winner Match #",$A$7),IF($G$7&gt;$I$7,$D$7,$F$7))</f>
        <v>Rus / Domevščik</v>
      </c>
      <c r="E15" s="11" t="s">
        <v>63</v>
      </c>
      <c r="F15" s="11" t="str">
        <f>IF(Nosilci!$L$7=" / ",CONCATENATE("Seed #",Nosilci!$A$7),Nosilci!$L$7)</f>
        <v>Fabjan / Rogelj</v>
      </c>
      <c r="G15" s="11">
        <f t="shared" si="0"/>
        <v>2</v>
      </c>
      <c r="H15" s="11" t="s">
        <v>125</v>
      </c>
      <c r="I15" s="11">
        <f t="shared" si="1"/>
        <v>1</v>
      </c>
      <c r="J15" s="14">
        <v>0.55555555555555558</v>
      </c>
      <c r="K15" s="11">
        <v>19</v>
      </c>
      <c r="L15" s="11" t="s">
        <v>125</v>
      </c>
      <c r="M15" s="11">
        <v>17</v>
      </c>
      <c r="N15" s="11">
        <v>17</v>
      </c>
      <c r="O15" s="11" t="s">
        <v>125</v>
      </c>
      <c r="P15" s="11">
        <v>19</v>
      </c>
      <c r="Q15" s="11">
        <v>15</v>
      </c>
      <c r="R15" s="11" t="s">
        <v>125</v>
      </c>
      <c r="S15" s="11">
        <v>12</v>
      </c>
    </row>
    <row r="16" spans="1:19" ht="15.75" customHeight="1" x14ac:dyDescent="0.2">
      <c r="A16" s="11">
        <v>15</v>
      </c>
      <c r="B16" s="11" t="s">
        <v>161</v>
      </c>
      <c r="C16" s="11">
        <v>1</v>
      </c>
      <c r="D16" s="11" t="str">
        <f>IF(Nosilci!$L$8=" / ",CONCATENATE("Seed #",Nosilci!$A$8),Nosilci!$L$8)</f>
        <v>Dolenc / Mijoč</v>
      </c>
      <c r="E16" s="11" t="s">
        <v>63</v>
      </c>
      <c r="F16" s="11" t="str">
        <f>IF($G$8=$I$8,CONCATENATE("Winner Match #",$A$8),IF($G$8&gt;$I$8,$D$8,$F$8))</f>
        <v>Mihalinec / Grubišič Čabo</v>
      </c>
      <c r="G16" s="11">
        <f t="shared" si="0"/>
        <v>2</v>
      </c>
      <c r="H16" s="11" t="s">
        <v>125</v>
      </c>
      <c r="I16" s="11">
        <f t="shared" si="1"/>
        <v>1</v>
      </c>
      <c r="J16" s="14">
        <v>0.60416666666666663</v>
      </c>
      <c r="K16" s="11">
        <v>15</v>
      </c>
      <c r="L16" s="11" t="s">
        <v>125</v>
      </c>
      <c r="M16" s="11">
        <v>9</v>
      </c>
      <c r="N16" s="11">
        <v>8</v>
      </c>
      <c r="O16" s="11" t="s">
        <v>125</v>
      </c>
      <c r="P16" s="11">
        <v>15</v>
      </c>
      <c r="Q16" s="11">
        <v>15</v>
      </c>
      <c r="R16" s="11" t="s">
        <v>125</v>
      </c>
      <c r="S16" s="11">
        <v>13</v>
      </c>
    </row>
    <row r="17" spans="1:19" ht="15.75" customHeight="1" x14ac:dyDescent="0.2">
      <c r="A17" s="11">
        <v>16</v>
      </c>
      <c r="B17" s="11" t="s">
        <v>161</v>
      </c>
      <c r="C17" s="11">
        <v>2</v>
      </c>
      <c r="D17" s="11" t="str">
        <f>IF($G$9=$I$9,CONCATENATE("Winner Match #",$A$9),IF($G$9&gt;$I$9,$D$9,$F$9))</f>
        <v>Mazej / Škerl Rifelj</v>
      </c>
      <c r="E17" s="11" t="s">
        <v>63</v>
      </c>
      <c r="F17" s="11" t="str">
        <f>IF(Nosilci!$L$3=" / ",CONCATENATE("Seed #",Nosilci!$A$3),Nosilci!$L$3)</f>
        <v>Calcina / Gorišek</v>
      </c>
      <c r="G17" s="11">
        <f t="shared" si="0"/>
        <v>0</v>
      </c>
      <c r="H17" s="11" t="s">
        <v>125</v>
      </c>
      <c r="I17" s="11">
        <f t="shared" si="1"/>
        <v>2</v>
      </c>
      <c r="J17" s="14">
        <v>0.59097222222222223</v>
      </c>
      <c r="K17" s="11">
        <v>10</v>
      </c>
      <c r="L17" s="11" t="s">
        <v>125</v>
      </c>
      <c r="M17" s="11">
        <v>15</v>
      </c>
      <c r="N17" s="11">
        <v>13</v>
      </c>
      <c r="O17" s="11" t="s">
        <v>125</v>
      </c>
      <c r="P17" s="11">
        <v>15</v>
      </c>
      <c r="Q17" s="16"/>
      <c r="R17" s="11" t="s">
        <v>125</v>
      </c>
      <c r="S17" s="16"/>
    </row>
    <row r="18" spans="1:19" ht="15.75" customHeight="1" x14ac:dyDescent="0.2">
      <c r="A18" s="11">
        <v>17</v>
      </c>
      <c r="B18" s="11">
        <v>17</v>
      </c>
      <c r="C18" s="11">
        <v>1</v>
      </c>
      <c r="D18" s="11" t="str">
        <f>IF($G$9=$I$9,CONCATENATE("Loser Match #",$A$9),IF($G$9&lt;$I$9,$D$9,$F$9))</f>
        <v>Kralj / Vajd</v>
      </c>
      <c r="E18" s="11" t="s">
        <v>63</v>
      </c>
      <c r="F18" s="11" t="str">
        <f>IF($G$10=$I$10,CONCATENATE("Loser Match #",$A$10),IF($G$10&lt;$I$10,$D$10,$F$10))</f>
        <v>Žontar / Mohorič</v>
      </c>
      <c r="G18" s="11">
        <f t="shared" si="0"/>
        <v>0</v>
      </c>
      <c r="H18" s="11" t="s">
        <v>125</v>
      </c>
      <c r="I18" s="11">
        <f t="shared" si="1"/>
        <v>2</v>
      </c>
      <c r="J18" s="14">
        <v>0.59097222222222223</v>
      </c>
      <c r="K18" s="11">
        <v>0</v>
      </c>
      <c r="L18" s="11" t="s">
        <v>125</v>
      </c>
      <c r="M18" s="11">
        <v>15</v>
      </c>
      <c r="N18" s="11">
        <v>10</v>
      </c>
      <c r="O18" s="11" t="s">
        <v>125</v>
      </c>
      <c r="P18" s="11">
        <v>15</v>
      </c>
      <c r="Q18" s="16"/>
      <c r="R18" s="11" t="s">
        <v>125</v>
      </c>
      <c r="S18" s="16"/>
    </row>
    <row r="19" spans="1:19" ht="15.75" customHeight="1" x14ac:dyDescent="0.2">
      <c r="A19" s="11">
        <v>18</v>
      </c>
      <c r="B19" s="11">
        <v>17</v>
      </c>
      <c r="C19" s="11">
        <v>2</v>
      </c>
      <c r="D19" s="11" t="str">
        <f>IF($G$11=$I$11,CONCATENATE("Loser Match #",$A$11),IF($G$11&lt;$I$11,$D$11,$F$11))</f>
        <v>Reberšek / Porovne Černe</v>
      </c>
      <c r="E19" s="11" t="s">
        <v>63</v>
      </c>
      <c r="F19" s="11" t="str">
        <f>IF($G$8=$I$8,CONCATENATE("Loser Match #",$A$8),IF($G$8&lt;$I$8,$D$8,$F$8))</f>
        <v>Hribar K. / Zatkovič</v>
      </c>
      <c r="G19" s="11">
        <f t="shared" si="0"/>
        <v>2</v>
      </c>
      <c r="H19" s="11" t="s">
        <v>125</v>
      </c>
      <c r="I19" s="11">
        <f t="shared" si="1"/>
        <v>0</v>
      </c>
      <c r="J19" s="14">
        <v>0.61250000000000004</v>
      </c>
      <c r="K19" s="11">
        <v>15</v>
      </c>
      <c r="L19" s="11" t="s">
        <v>125</v>
      </c>
      <c r="M19" s="11">
        <v>8</v>
      </c>
      <c r="N19" s="11">
        <v>15</v>
      </c>
      <c r="O19" s="11" t="s">
        <v>125</v>
      </c>
      <c r="P19" s="11">
        <v>5</v>
      </c>
      <c r="Q19" s="16"/>
      <c r="R19" s="11" t="s">
        <v>125</v>
      </c>
      <c r="S19" s="16"/>
    </row>
    <row r="20" spans="1:19" ht="15.75" customHeight="1" x14ac:dyDescent="0.2">
      <c r="A20" s="11">
        <v>19</v>
      </c>
      <c r="B20" s="11">
        <v>17</v>
      </c>
      <c r="C20" s="16"/>
      <c r="D20" s="11" t="str">
        <f>IF($G$7=$I$7,CONCATENATE("Loser Match #",$A$7),IF($G$7&lt;$I$7,$D$7,$F$7))</f>
        <v>Bye / Bye</v>
      </c>
      <c r="E20" s="11" t="s">
        <v>63</v>
      </c>
      <c r="F20" s="11" t="str">
        <f>IF($G$12=$I$12,CONCATENATE("Loser Match #",$A$12),IF($G$12&lt;$I$12,$D$12,$F$12))</f>
        <v>Bukovec / Pratneker</v>
      </c>
      <c r="G20" s="11">
        <f t="shared" si="0"/>
        <v>0</v>
      </c>
      <c r="H20" s="11" t="s">
        <v>125</v>
      </c>
      <c r="I20" s="11">
        <f t="shared" si="1"/>
        <v>2</v>
      </c>
      <c r="J20" s="14"/>
      <c r="K20" s="11">
        <v>0</v>
      </c>
      <c r="L20" s="11" t="s">
        <v>125</v>
      </c>
      <c r="M20" s="11">
        <v>15</v>
      </c>
      <c r="N20" s="11">
        <v>0</v>
      </c>
      <c r="O20" s="11" t="s">
        <v>125</v>
      </c>
      <c r="P20" s="11">
        <v>15</v>
      </c>
      <c r="Q20" s="16"/>
      <c r="R20" s="11" t="s">
        <v>125</v>
      </c>
      <c r="S20" s="16"/>
    </row>
    <row r="21" spans="1:19" ht="15.75" customHeight="1" x14ac:dyDescent="0.2">
      <c r="A21" s="11">
        <v>20</v>
      </c>
      <c r="B21" s="11">
        <v>17</v>
      </c>
      <c r="C21" s="11">
        <v>2</v>
      </c>
      <c r="D21" s="11" t="str">
        <f>IF($G$13=$I$13,CONCATENATE("Loser Match #",$A$13),IF($G$13&lt;$I$13,$D$13,$F$13))</f>
        <v>Kobilca / Gostinčar</v>
      </c>
      <c r="E21" s="11" t="s">
        <v>63</v>
      </c>
      <c r="F21" s="11" t="str">
        <f>IF($G$6=$I$6,CONCATENATE("Loser Match #",$A$6),IF($G$6&lt;$I$6,$D$6,$F$6))</f>
        <v>Manojlovič / Peršak</v>
      </c>
      <c r="G21" s="11">
        <f t="shared" si="0"/>
        <v>2</v>
      </c>
      <c r="H21" s="11" t="s">
        <v>125</v>
      </c>
      <c r="I21" s="11">
        <f t="shared" si="1"/>
        <v>0</v>
      </c>
      <c r="J21" s="14">
        <v>0.63611111111111107</v>
      </c>
      <c r="K21" s="11">
        <v>15</v>
      </c>
      <c r="L21" s="11" t="s">
        <v>125</v>
      </c>
      <c r="M21" s="11">
        <v>4</v>
      </c>
      <c r="N21" s="11">
        <v>15</v>
      </c>
      <c r="O21" s="11" t="s">
        <v>125</v>
      </c>
      <c r="P21" s="11">
        <v>9</v>
      </c>
      <c r="Q21" s="16"/>
      <c r="R21" s="11" t="s">
        <v>125</v>
      </c>
      <c r="S21" s="16"/>
    </row>
    <row r="22" spans="1:19" ht="15.75" customHeight="1" x14ac:dyDescent="0.2">
      <c r="A22" s="11">
        <v>21</v>
      </c>
      <c r="B22" s="11">
        <v>17</v>
      </c>
      <c r="C22" s="11">
        <v>1</v>
      </c>
      <c r="D22" s="11" t="str">
        <f>IF($G$5=$I$5,CONCATENATE("Loser Match #",$A$5),IF($G$5&lt;$I$5,$D$5,$F$5))</f>
        <v>Šavc / Peklar</v>
      </c>
      <c r="E22" s="11" t="s">
        <v>63</v>
      </c>
      <c r="F22" s="11" t="str">
        <f>IF($G$14=$I$14,CONCATENATE("Loser Match #",$A$14),IF($G$14&lt;$I$14,$D$14,$F$14))</f>
        <v xml:space="preserve">Stegel / Čuk </v>
      </c>
      <c r="G22" s="11">
        <f t="shared" si="0"/>
        <v>0</v>
      </c>
      <c r="H22" s="11" t="s">
        <v>125</v>
      </c>
      <c r="I22" s="11">
        <f t="shared" si="1"/>
        <v>2</v>
      </c>
      <c r="J22" s="14">
        <v>0.63888888888888884</v>
      </c>
      <c r="K22" s="11">
        <v>5</v>
      </c>
      <c r="L22" s="11" t="s">
        <v>125</v>
      </c>
      <c r="M22" s="11">
        <v>15</v>
      </c>
      <c r="N22" s="11">
        <v>12</v>
      </c>
      <c r="O22" s="11" t="s">
        <v>125</v>
      </c>
      <c r="P22" s="11">
        <v>15</v>
      </c>
      <c r="Q22" s="16"/>
      <c r="R22" s="11" t="s">
        <v>125</v>
      </c>
      <c r="S22" s="16"/>
    </row>
    <row r="23" spans="1:19" ht="15.75" customHeight="1" x14ac:dyDescent="0.2">
      <c r="A23" s="11">
        <v>22</v>
      </c>
      <c r="B23" s="11">
        <v>17</v>
      </c>
      <c r="C23" s="11">
        <v>1</v>
      </c>
      <c r="D23" s="11" t="str">
        <f>IF($G$15=$I$15,CONCATENATE("Loser Match #",$A$15),IF($G$15&lt;$I$15,$D$15,$F$15))</f>
        <v>Fabjan / Rogelj</v>
      </c>
      <c r="E23" s="11" t="s">
        <v>63</v>
      </c>
      <c r="F23" s="11" t="str">
        <f>IF($G$4=$I$4,CONCATENATE("Loser Match #",$A$4),IF($G$4&lt;$I$4,$D$4,$F$4))</f>
        <v>Hrovat / Benedik Bevc</v>
      </c>
      <c r="G23" s="11">
        <f t="shared" si="0"/>
        <v>2</v>
      </c>
      <c r="H23" s="11" t="s">
        <v>125</v>
      </c>
      <c r="I23" s="11">
        <f t="shared" si="1"/>
        <v>0</v>
      </c>
      <c r="J23" s="14">
        <v>0.66666666666666663</v>
      </c>
      <c r="K23" s="11">
        <v>15</v>
      </c>
      <c r="L23" s="11" t="s">
        <v>125</v>
      </c>
      <c r="M23" s="11">
        <v>12</v>
      </c>
      <c r="N23" s="11">
        <v>15</v>
      </c>
      <c r="O23" s="11" t="s">
        <v>125</v>
      </c>
      <c r="P23" s="11">
        <v>9</v>
      </c>
      <c r="Q23" s="16"/>
      <c r="R23" s="11" t="s">
        <v>125</v>
      </c>
      <c r="S23" s="16"/>
    </row>
    <row r="24" spans="1:19" ht="15.75" customHeight="1" x14ac:dyDescent="0.2">
      <c r="A24" s="11">
        <v>23</v>
      </c>
      <c r="B24" s="11">
        <v>17</v>
      </c>
      <c r="C24" s="16"/>
      <c r="D24" s="11" t="str">
        <f>IF($G$3=$I$3,CONCATENATE("Loser Match #",$A$3),IF($G$3&lt;$I$3,$D$3,$F$3))</f>
        <v>Bye / Bye</v>
      </c>
      <c r="E24" s="11" t="s">
        <v>63</v>
      </c>
      <c r="F24" s="11" t="str">
        <f>IF($G$16=$I$16,CONCATENATE("Loser Match #",$A$16),IF($G$16&lt;$I$16,$D$16,$F$16))</f>
        <v>Mihalinec / Grubišič Čabo</v>
      </c>
      <c r="G24" s="11">
        <f t="shared" si="0"/>
        <v>0</v>
      </c>
      <c r="H24" s="11" t="s">
        <v>125</v>
      </c>
      <c r="I24" s="11">
        <f t="shared" si="1"/>
        <v>2</v>
      </c>
      <c r="J24" s="14"/>
      <c r="K24" s="11">
        <v>0</v>
      </c>
      <c r="L24" s="11" t="s">
        <v>125</v>
      </c>
      <c r="M24" s="11">
        <v>15</v>
      </c>
      <c r="N24" s="11">
        <v>0</v>
      </c>
      <c r="O24" s="11" t="s">
        <v>125</v>
      </c>
      <c r="P24" s="11">
        <v>15</v>
      </c>
      <c r="Q24" s="16"/>
      <c r="R24" s="11" t="s">
        <v>125</v>
      </c>
      <c r="S24" s="16"/>
    </row>
    <row r="25" spans="1:19" ht="15.75" customHeight="1" x14ac:dyDescent="0.2">
      <c r="A25" s="11">
        <v>24</v>
      </c>
      <c r="B25" s="11">
        <v>17</v>
      </c>
      <c r="C25" s="11">
        <v>2</v>
      </c>
      <c r="D25" s="11" t="str">
        <f>IF($G$17=$I$17,CONCATENATE("Loser Match #",$A$17),IF($G$17&lt;$I$17,$D$17,$F$17))</f>
        <v>Mazej / Škerl Rifelj</v>
      </c>
      <c r="E25" s="11" t="s">
        <v>63</v>
      </c>
      <c r="F25" s="11" t="str">
        <f>IF($G$2=$I$2,CONCATENATE("Loser Match #",$A$2),IF($G$2&lt;$I$2,$D$2,$F$2))</f>
        <v>Štern / Berglez</v>
      </c>
      <c r="G25" s="11">
        <f t="shared" si="0"/>
        <v>2</v>
      </c>
      <c r="H25" s="11" t="s">
        <v>125</v>
      </c>
      <c r="I25" s="11">
        <f t="shared" si="1"/>
        <v>0</v>
      </c>
      <c r="J25" s="14">
        <v>0.66666666666666663</v>
      </c>
      <c r="K25" s="11">
        <v>15</v>
      </c>
      <c r="L25" s="11" t="s">
        <v>125</v>
      </c>
      <c r="M25" s="11">
        <v>9</v>
      </c>
      <c r="N25" s="11">
        <v>16</v>
      </c>
      <c r="O25" s="11" t="s">
        <v>125</v>
      </c>
      <c r="P25" s="11">
        <v>14</v>
      </c>
      <c r="Q25" s="16"/>
      <c r="R25" s="11" t="s">
        <v>125</v>
      </c>
      <c r="S25" s="16"/>
    </row>
    <row r="26" spans="1:19" ht="15.75" customHeight="1" x14ac:dyDescent="0.2">
      <c r="A26" s="11">
        <v>25</v>
      </c>
      <c r="B26" s="11" t="s">
        <v>162</v>
      </c>
      <c r="C26" s="11">
        <v>1</v>
      </c>
      <c r="D26" s="11" t="str">
        <f>IF($G$10=$I$10,CONCATENATE("Winner Match #",$A$10),IF($G$10&gt;$I$10,$D$10,$F$10))</f>
        <v>Lovšin / Morgan</v>
      </c>
      <c r="E26" s="11" t="s">
        <v>63</v>
      </c>
      <c r="F26" s="11" t="str">
        <f>IF($G$11=$I$11,CONCATENATE("Winner Match #",$A$11),IF($G$11&gt;$I$11,$D$11,$F$11))</f>
        <v>Kersnik / Pogačar</v>
      </c>
      <c r="G26" s="11">
        <f t="shared" si="0"/>
        <v>2</v>
      </c>
      <c r="H26" s="11" t="s">
        <v>125</v>
      </c>
      <c r="I26" s="11">
        <f t="shared" si="1"/>
        <v>0</v>
      </c>
      <c r="J26" s="14">
        <v>0.68402777777777779</v>
      </c>
      <c r="K26" s="11">
        <v>15</v>
      </c>
      <c r="L26" s="11" t="s">
        <v>125</v>
      </c>
      <c r="M26" s="11">
        <v>12</v>
      </c>
      <c r="N26" s="11">
        <v>16</v>
      </c>
      <c r="O26" s="11" t="s">
        <v>125</v>
      </c>
      <c r="P26" s="11">
        <v>14</v>
      </c>
      <c r="Q26" s="16"/>
      <c r="R26" s="11" t="s">
        <v>125</v>
      </c>
      <c r="S26" s="16"/>
    </row>
    <row r="27" spans="1:19" ht="15.75" customHeight="1" x14ac:dyDescent="0.2">
      <c r="A27" s="11">
        <v>26</v>
      </c>
      <c r="B27" s="11" t="s">
        <v>162</v>
      </c>
      <c r="C27" s="11">
        <v>2</v>
      </c>
      <c r="D27" s="11" t="str">
        <f>IF($G$12=$I$12,CONCATENATE("Winner Match #",$A$12),IF($G$12&gt;$I$12,$D$12,$F$12))</f>
        <v>Marušič / Marušič</v>
      </c>
      <c r="E27" s="11" t="s">
        <v>63</v>
      </c>
      <c r="F27" s="11" t="str">
        <f>IF($G$13=$I$13,CONCATENATE("Winner Match #",$A$13),IF($G$13&gt;$I$13,$D$13,$F$13))</f>
        <v>Deželak / Letnik</v>
      </c>
      <c r="G27" s="11">
        <f t="shared" si="0"/>
        <v>2</v>
      </c>
      <c r="H27" s="11" t="s">
        <v>125</v>
      </c>
      <c r="I27" s="11">
        <f t="shared" si="1"/>
        <v>1</v>
      </c>
      <c r="J27" s="14">
        <v>0.6875</v>
      </c>
      <c r="K27" s="11">
        <v>15</v>
      </c>
      <c r="L27" s="11" t="s">
        <v>125</v>
      </c>
      <c r="M27" s="11">
        <v>6</v>
      </c>
      <c r="N27" s="11">
        <v>10</v>
      </c>
      <c r="O27" s="11" t="s">
        <v>125</v>
      </c>
      <c r="P27" s="11">
        <v>15</v>
      </c>
      <c r="Q27" s="11">
        <v>15</v>
      </c>
      <c r="R27" s="11" t="s">
        <v>125</v>
      </c>
      <c r="S27" s="11">
        <v>11</v>
      </c>
    </row>
    <row r="28" spans="1:19" ht="15.75" customHeight="1" x14ac:dyDescent="0.2">
      <c r="A28" s="11">
        <v>27</v>
      </c>
      <c r="B28" s="11" t="s">
        <v>162</v>
      </c>
      <c r="C28" s="11">
        <v>1</v>
      </c>
      <c r="D28" s="11" t="str">
        <f>IF($G$14=$I$14,CONCATENATE("Winner Match #",$A$14),IF($G$14&gt;$I$14,$D$14,$F$14))</f>
        <v>Hribar D. / Lužovec</v>
      </c>
      <c r="E28" s="11" t="s">
        <v>63</v>
      </c>
      <c r="F28" s="11" t="str">
        <f>IF($G$15=$I$15,CONCATENATE("Winner Match #",$A$15),IF($G$15&gt;$I$15,$D$15,$F$15))</f>
        <v>Rus / Domevščik</v>
      </c>
      <c r="G28" s="11">
        <f t="shared" si="0"/>
        <v>2</v>
      </c>
      <c r="H28" s="11" t="s">
        <v>125</v>
      </c>
      <c r="I28" s="11">
        <f t="shared" si="1"/>
        <v>0</v>
      </c>
      <c r="J28" s="14">
        <v>0.70833333333333337</v>
      </c>
      <c r="K28" s="11">
        <v>15</v>
      </c>
      <c r="L28" s="11" t="s">
        <v>125</v>
      </c>
      <c r="M28" s="11">
        <v>5</v>
      </c>
      <c r="N28" s="11">
        <v>15</v>
      </c>
      <c r="O28" s="11" t="s">
        <v>125</v>
      </c>
      <c r="P28" s="11">
        <v>11</v>
      </c>
      <c r="Q28" s="16"/>
      <c r="R28" s="11" t="s">
        <v>125</v>
      </c>
      <c r="S28" s="16"/>
    </row>
    <row r="29" spans="1:19" ht="12.75" x14ac:dyDescent="0.2">
      <c r="A29" s="11">
        <v>28</v>
      </c>
      <c r="B29" s="11" t="s">
        <v>162</v>
      </c>
      <c r="C29" s="11">
        <v>2</v>
      </c>
      <c r="D29" s="11" t="str">
        <f>IF($G$16=$I$16,CONCATENATE("Winner Match #",$A$16),IF($G$16&gt;$I$16,$D$16,$F$16))</f>
        <v>Dolenc / Mijoč</v>
      </c>
      <c r="E29" s="11" t="s">
        <v>63</v>
      </c>
      <c r="F29" s="11" t="str">
        <f>IF($G$17=$I$17,CONCATENATE("Winner Match #",$A$17),IF($G$17&gt;$I$17,$D$17,$F$17))</f>
        <v>Calcina / Gorišek</v>
      </c>
      <c r="G29" s="11">
        <f t="shared" si="0"/>
        <v>0</v>
      </c>
      <c r="H29" s="11" t="s">
        <v>125</v>
      </c>
      <c r="I29" s="11">
        <f t="shared" si="1"/>
        <v>2</v>
      </c>
      <c r="J29" s="14">
        <v>0.72013888888888888</v>
      </c>
      <c r="K29" s="11">
        <v>13</v>
      </c>
      <c r="L29" s="11" t="s">
        <v>125</v>
      </c>
      <c r="M29" s="11">
        <v>15</v>
      </c>
      <c r="N29" s="11">
        <v>7</v>
      </c>
      <c r="O29" s="11" t="s">
        <v>125</v>
      </c>
      <c r="P29" s="11">
        <v>15</v>
      </c>
      <c r="Q29" s="16"/>
      <c r="R29" s="11" t="s">
        <v>125</v>
      </c>
      <c r="S29" s="16"/>
    </row>
    <row r="30" spans="1:19" ht="12.75" x14ac:dyDescent="0.2">
      <c r="A30" s="11">
        <v>29</v>
      </c>
      <c r="B30" s="11">
        <v>13</v>
      </c>
      <c r="C30" s="11">
        <v>1</v>
      </c>
      <c r="D30" s="11" t="str">
        <f>IF($G$25=$I$25,CONCATENATE("Winner Match #",$A$25),IF($G$25&gt;$I$25,$D$25,$F$25))</f>
        <v>Mazej / Škerl Rifelj</v>
      </c>
      <c r="E30" s="11" t="s">
        <v>63</v>
      </c>
      <c r="F30" s="11" t="str">
        <f>IF($G$24=$I$24,CONCATENATE("Winner Match #",$A$24),IF($G$24&gt;$I$24,$D$24,$F$24))</f>
        <v>Mihalinec / Grubišič Čabo</v>
      </c>
      <c r="G30" s="11">
        <f t="shared" si="0"/>
        <v>0</v>
      </c>
      <c r="H30" s="11" t="s">
        <v>125</v>
      </c>
      <c r="I30" s="11">
        <f t="shared" si="1"/>
        <v>2</v>
      </c>
      <c r="J30" s="14">
        <v>0.72916666666666663</v>
      </c>
      <c r="K30" s="11">
        <v>6</v>
      </c>
      <c r="L30" s="11" t="s">
        <v>125</v>
      </c>
      <c r="M30" s="11">
        <v>15</v>
      </c>
      <c r="N30" s="11">
        <v>2</v>
      </c>
      <c r="O30" s="11" t="s">
        <v>125</v>
      </c>
      <c r="P30" s="11">
        <v>15</v>
      </c>
      <c r="Q30" s="16"/>
      <c r="R30" s="11" t="s">
        <v>125</v>
      </c>
      <c r="S30" s="16"/>
    </row>
    <row r="31" spans="1:19" ht="12.75" x14ac:dyDescent="0.2">
      <c r="A31" s="11">
        <v>30</v>
      </c>
      <c r="B31" s="11">
        <v>13</v>
      </c>
      <c r="C31" s="11">
        <v>2</v>
      </c>
      <c r="D31" s="11" t="str">
        <f>IF($G$23=$I$23,CONCATENATE("Winner Match #",$A$23),IF($G$23&gt;$I$23,$D$23,$F$23))</f>
        <v>Fabjan / Rogelj</v>
      </c>
      <c r="E31" s="11" t="s">
        <v>63</v>
      </c>
      <c r="F31" s="11" t="str">
        <f>IF($G$22=$I$22,CONCATENATE("Winner Match #",$A$22),IF($G$22&gt;$I$22,$D$22,$F$22))</f>
        <v xml:space="preserve">Stegel / Čuk </v>
      </c>
      <c r="G31" s="11">
        <f t="shared" si="0"/>
        <v>0</v>
      </c>
      <c r="H31" s="11" t="s">
        <v>125</v>
      </c>
      <c r="I31" s="11">
        <f t="shared" si="1"/>
        <v>2</v>
      </c>
      <c r="J31" s="14">
        <v>0.74652777777777779</v>
      </c>
      <c r="K31" s="11">
        <v>12</v>
      </c>
      <c r="L31" s="11" t="s">
        <v>125</v>
      </c>
      <c r="M31" s="11">
        <v>15</v>
      </c>
      <c r="N31" s="11">
        <v>10</v>
      </c>
      <c r="O31" s="11" t="s">
        <v>125</v>
      </c>
      <c r="P31" s="11">
        <v>15</v>
      </c>
      <c r="Q31" s="16"/>
      <c r="R31" s="11" t="s">
        <v>125</v>
      </c>
      <c r="S31" s="16"/>
    </row>
    <row r="32" spans="1:19" ht="12.75" x14ac:dyDescent="0.2">
      <c r="A32" s="11">
        <v>31</v>
      </c>
      <c r="B32" s="11">
        <v>13</v>
      </c>
      <c r="C32" s="11">
        <v>1</v>
      </c>
      <c r="D32" s="11" t="str">
        <f>IF($G$21=$I$21,CONCATENATE("Winner Match #",$A$21),IF($G$21&gt;$I$21,$D$21,$F$21))</f>
        <v>Kobilca / Gostinčar</v>
      </c>
      <c r="E32" s="11" t="s">
        <v>63</v>
      </c>
      <c r="F32" s="11" t="str">
        <f>IF($G$20=$I$20,CONCATENATE("Winner Match #",$A$20),IF($G$20&gt;$I$20,$D$20,$F$20))</f>
        <v>Bukovec / Pratneker</v>
      </c>
      <c r="G32" s="11">
        <f t="shared" si="0"/>
        <v>2</v>
      </c>
      <c r="H32" s="11" t="s">
        <v>125</v>
      </c>
      <c r="I32" s="11">
        <f t="shared" si="1"/>
        <v>0</v>
      </c>
      <c r="J32" s="14">
        <v>0.75</v>
      </c>
      <c r="K32" s="11">
        <v>15</v>
      </c>
      <c r="L32" s="11" t="s">
        <v>125</v>
      </c>
      <c r="M32" s="11">
        <v>10</v>
      </c>
      <c r="N32" s="11">
        <v>15</v>
      </c>
      <c r="O32" s="11" t="s">
        <v>125</v>
      </c>
      <c r="P32" s="11">
        <v>8</v>
      </c>
      <c r="Q32" s="16"/>
      <c r="R32" s="11" t="s">
        <v>125</v>
      </c>
      <c r="S32" s="16"/>
    </row>
    <row r="33" spans="1:19" ht="12.75" x14ac:dyDescent="0.2">
      <c r="A33" s="11">
        <v>32</v>
      </c>
      <c r="B33" s="11">
        <v>13</v>
      </c>
      <c r="C33" s="11">
        <v>2</v>
      </c>
      <c r="D33" s="11" t="str">
        <f>IF($G$19=$I$19,CONCATENATE("Winner Match #",$A$19),IF($G$19&gt;$I$19,$D$19,$F$19))</f>
        <v>Reberšek / Porovne Černe</v>
      </c>
      <c r="E33" s="11" t="s">
        <v>63</v>
      </c>
      <c r="F33" s="11" t="str">
        <f>IF($G$18=$I$18,CONCATENATE("Winner Match #",$A$18),IF($G$18&gt;$I$18,$D$18,$F$18))</f>
        <v>Žontar / Mohorič</v>
      </c>
      <c r="G33" s="11">
        <f t="shared" si="0"/>
        <v>2</v>
      </c>
      <c r="H33" s="11" t="s">
        <v>125</v>
      </c>
      <c r="I33" s="11">
        <f t="shared" si="1"/>
        <v>0</v>
      </c>
      <c r="J33" s="14">
        <v>0.77083333333333337</v>
      </c>
      <c r="K33" s="11">
        <v>15</v>
      </c>
      <c r="L33" s="11" t="s">
        <v>125</v>
      </c>
      <c r="M33" s="11">
        <v>6</v>
      </c>
      <c r="N33" s="11">
        <v>18</v>
      </c>
      <c r="O33" s="11" t="s">
        <v>125</v>
      </c>
      <c r="P33" s="11">
        <v>16</v>
      </c>
      <c r="Q33" s="16"/>
      <c r="R33" s="11" t="s">
        <v>125</v>
      </c>
      <c r="S33" s="16"/>
    </row>
    <row r="34" spans="1:19" ht="12.75" x14ac:dyDescent="0.2">
      <c r="A34" s="11">
        <v>33</v>
      </c>
      <c r="B34" s="11">
        <v>9</v>
      </c>
      <c r="C34" s="11">
        <v>1</v>
      </c>
      <c r="D34" s="11" t="str">
        <f>IF($G$30=$I$30,CONCATENATE("Winner Match #",$A$30),IF($G$30&gt;$I$30,$D$30,$F$30))</f>
        <v>Mihalinec / Grubišič Čabo</v>
      </c>
      <c r="E34" s="11" t="s">
        <v>63</v>
      </c>
      <c r="F34" s="11" t="str">
        <f>IF($G$27=$I$27,CONCATENATE("Loser Match #",$A$27),IF($G$27&lt;$I$27,$D$27,$F$27))</f>
        <v>Deželak / Letnik</v>
      </c>
      <c r="G34" s="11">
        <f t="shared" si="0"/>
        <v>2</v>
      </c>
      <c r="H34" s="11" t="s">
        <v>125</v>
      </c>
      <c r="I34" s="11">
        <f t="shared" si="1"/>
        <v>1</v>
      </c>
      <c r="J34" s="14">
        <v>0.77430555555555558</v>
      </c>
      <c r="K34" s="11">
        <v>12</v>
      </c>
      <c r="L34" s="11" t="s">
        <v>125</v>
      </c>
      <c r="M34" s="11">
        <v>15</v>
      </c>
      <c r="N34" s="11">
        <v>15</v>
      </c>
      <c r="O34" s="11" t="s">
        <v>125</v>
      </c>
      <c r="P34" s="11">
        <v>10</v>
      </c>
      <c r="Q34" s="11">
        <v>15</v>
      </c>
      <c r="R34" s="11" t="s">
        <v>125</v>
      </c>
      <c r="S34" s="11">
        <v>8</v>
      </c>
    </row>
    <row r="35" spans="1:19" ht="12.75" x14ac:dyDescent="0.2">
      <c r="A35" s="11">
        <v>34</v>
      </c>
      <c r="B35" s="11">
        <v>9</v>
      </c>
      <c r="C35" s="11">
        <v>2</v>
      </c>
      <c r="D35" s="11" t="str">
        <f>IF($G$31=$I$31,CONCATENATE("Winner Match #",$A$31),IF($G$31&gt;$I$31,$D$31,$F$31))</f>
        <v xml:space="preserve">Stegel / Čuk </v>
      </c>
      <c r="E35" s="11" t="s">
        <v>63</v>
      </c>
      <c r="F35" s="11" t="str">
        <f>IF($G$26=$I$26,CONCATENATE("Loser Match #",$A$26),IF($G$26&lt;$I$26,$D$26,$F$26))</f>
        <v>Kersnik / Pogačar</v>
      </c>
      <c r="G35" s="11">
        <f t="shared" si="0"/>
        <v>2</v>
      </c>
      <c r="H35" s="11" t="s">
        <v>125</v>
      </c>
      <c r="I35" s="11">
        <f t="shared" si="1"/>
        <v>0</v>
      </c>
      <c r="J35" s="14">
        <v>0.79861111111111116</v>
      </c>
      <c r="K35" s="11">
        <v>15</v>
      </c>
      <c r="L35" s="11" t="s">
        <v>125</v>
      </c>
      <c r="M35" s="11">
        <v>9</v>
      </c>
      <c r="N35" s="11">
        <v>15</v>
      </c>
      <c r="O35" s="11" t="s">
        <v>125</v>
      </c>
      <c r="P35" s="11">
        <v>10</v>
      </c>
      <c r="Q35" s="16"/>
      <c r="R35" s="11" t="s">
        <v>125</v>
      </c>
      <c r="S35" s="16"/>
    </row>
    <row r="36" spans="1:19" ht="12.75" x14ac:dyDescent="0.2">
      <c r="A36" s="11">
        <v>35</v>
      </c>
      <c r="B36" s="11">
        <v>9</v>
      </c>
      <c r="C36" s="11">
        <v>1</v>
      </c>
      <c r="D36" s="11" t="str">
        <f>IF($G$32=$I$32,CONCATENATE("Winner Match #",$A$32),IF($G$32&gt;$I$32,$D$32,$F$32))</f>
        <v>Kobilca / Gostinčar</v>
      </c>
      <c r="E36" s="11" t="s">
        <v>63</v>
      </c>
      <c r="F36" s="11" t="str">
        <f>IF($G$29=$I$29,CONCATENATE("Loser Match #",$A$29),IF($G$29&lt;$I$29,$D$29,$F$29))</f>
        <v>Dolenc / Mijoč</v>
      </c>
      <c r="G36" s="11">
        <f t="shared" si="0"/>
        <v>0</v>
      </c>
      <c r="H36" s="11" t="s">
        <v>125</v>
      </c>
      <c r="I36" s="11">
        <f t="shared" si="1"/>
        <v>2</v>
      </c>
      <c r="J36" s="14">
        <v>0.80555555555555558</v>
      </c>
      <c r="K36" s="11">
        <v>16</v>
      </c>
      <c r="L36" s="11" t="s">
        <v>125</v>
      </c>
      <c r="M36" s="11">
        <v>18</v>
      </c>
      <c r="N36" s="11">
        <v>12</v>
      </c>
      <c r="O36" s="11" t="s">
        <v>125</v>
      </c>
      <c r="P36" s="11">
        <v>15</v>
      </c>
      <c r="Q36" s="16"/>
      <c r="R36" s="11" t="s">
        <v>125</v>
      </c>
      <c r="S36" s="16"/>
    </row>
    <row r="37" spans="1:19" ht="12.75" x14ac:dyDescent="0.2">
      <c r="A37" s="11">
        <v>36</v>
      </c>
      <c r="B37" s="11">
        <v>9</v>
      </c>
      <c r="C37" s="11">
        <v>2</v>
      </c>
      <c r="D37" s="11" t="str">
        <f>IF($G$33=$I$33,CONCATENATE("Winner Match #",$A$33),IF($G$33&gt;$I$33,$D$33,$F$33))</f>
        <v>Reberšek / Porovne Černe</v>
      </c>
      <c r="E37" s="11" t="s">
        <v>63</v>
      </c>
      <c r="F37" s="11" t="str">
        <f>IF($G$28=$I$28,CONCATENATE("Loser Match #",$A$28),IF($G$28&lt;$I$28,$D$28,$F$28))</f>
        <v>Rus / Domevščik</v>
      </c>
      <c r="G37" s="11">
        <f t="shared" si="0"/>
        <v>2</v>
      </c>
      <c r="H37" s="11" t="s">
        <v>125</v>
      </c>
      <c r="I37" s="11">
        <f t="shared" si="1"/>
        <v>1</v>
      </c>
      <c r="J37" s="14">
        <v>0.81597222222222221</v>
      </c>
      <c r="K37" s="11">
        <v>11</v>
      </c>
      <c r="L37" s="11" t="s">
        <v>125</v>
      </c>
      <c r="M37" s="11">
        <v>15</v>
      </c>
      <c r="N37" s="11">
        <v>15</v>
      </c>
      <c r="O37" s="11" t="s">
        <v>125</v>
      </c>
      <c r="P37" s="11">
        <v>11</v>
      </c>
      <c r="Q37" s="11">
        <v>15</v>
      </c>
      <c r="R37" s="11" t="s">
        <v>125</v>
      </c>
      <c r="S37" s="11">
        <v>13</v>
      </c>
    </row>
    <row r="38" spans="1:19" ht="12.75" x14ac:dyDescent="0.2">
      <c r="A38" s="11">
        <v>37</v>
      </c>
      <c r="B38" s="11" t="s">
        <v>163</v>
      </c>
      <c r="C38" s="11">
        <v>1</v>
      </c>
      <c r="D38" s="11" t="str">
        <f>IF($G$26=$I$26,CONCATENATE("Winner Match #",$A$26),IF($G$26&gt;$I$26,$D$26,$F$26))</f>
        <v>Lovšin / Morgan</v>
      </c>
      <c r="E38" s="11" t="s">
        <v>63</v>
      </c>
      <c r="F38" s="11" t="str">
        <f>IF($G$27=$I$27,CONCATENATE("Winner Match #",$A$27),IF($G$27&gt;$I$27,$D$27,$F$27))</f>
        <v>Marušič / Marušič</v>
      </c>
      <c r="G38" s="11">
        <f t="shared" si="0"/>
        <v>0</v>
      </c>
      <c r="H38" s="11" t="s">
        <v>125</v>
      </c>
      <c r="I38" s="11">
        <f t="shared" si="1"/>
        <v>2</v>
      </c>
      <c r="J38" s="14">
        <v>0.83333333333333337</v>
      </c>
      <c r="K38" s="11">
        <v>12</v>
      </c>
      <c r="L38" s="11" t="s">
        <v>125</v>
      </c>
      <c r="M38" s="11">
        <v>15</v>
      </c>
      <c r="N38" s="11">
        <v>9</v>
      </c>
      <c r="O38" s="11" t="s">
        <v>125</v>
      </c>
      <c r="P38" s="11">
        <v>15</v>
      </c>
      <c r="Q38" s="16"/>
      <c r="R38" s="11" t="s">
        <v>125</v>
      </c>
      <c r="S38" s="16"/>
    </row>
    <row r="39" spans="1:19" ht="12.75" x14ac:dyDescent="0.2">
      <c r="A39" s="11">
        <v>38</v>
      </c>
      <c r="B39" s="11" t="s">
        <v>163</v>
      </c>
      <c r="C39" s="11">
        <v>2</v>
      </c>
      <c r="D39" s="11" t="str">
        <f>IF($G$28=$I$28,CONCATENATE("Winner Match #",$A$28),IF($G$28&gt;$I$28,$D$28,$F$28))</f>
        <v>Hribar D. / Lužovec</v>
      </c>
      <c r="E39" s="11" t="s">
        <v>63</v>
      </c>
      <c r="F39" s="11" t="str">
        <f>IF($G$29=$I$29,CONCATENATE("Winner Match #",$A$29),IF($G$29&gt;$I$29,$D$29,$F$29))</f>
        <v>Calcina / Gorišek</v>
      </c>
      <c r="G39" s="11">
        <f t="shared" si="0"/>
        <v>0</v>
      </c>
      <c r="H39" s="11" t="s">
        <v>125</v>
      </c>
      <c r="I39" s="11">
        <f t="shared" si="1"/>
        <v>2</v>
      </c>
      <c r="J39" s="14">
        <v>0.83333333333333337</v>
      </c>
      <c r="K39" s="11">
        <v>12</v>
      </c>
      <c r="L39" s="11" t="s">
        <v>125</v>
      </c>
      <c r="M39" s="11">
        <v>15</v>
      </c>
      <c r="N39" s="11">
        <v>11</v>
      </c>
      <c r="O39" s="11" t="s">
        <v>125</v>
      </c>
      <c r="P39" s="11">
        <v>15</v>
      </c>
      <c r="Q39" s="16"/>
      <c r="R39" s="11" t="s">
        <v>125</v>
      </c>
      <c r="S39" s="16"/>
    </row>
    <row r="40" spans="1:19" ht="12.75" x14ac:dyDescent="0.2">
      <c r="A40" s="11">
        <v>39</v>
      </c>
      <c r="B40" s="11">
        <v>7</v>
      </c>
      <c r="C40" s="11">
        <v>1</v>
      </c>
      <c r="D40" s="11" t="str">
        <f>IF($G$34=$I$34,CONCATENATE("Winner Match #",$A$34),IF($G$34&gt;$I$34,$D$34,$F$34))</f>
        <v>Mihalinec / Grubišič Čabo</v>
      </c>
      <c r="E40" s="11" t="s">
        <v>63</v>
      </c>
      <c r="F40" s="11" t="str">
        <f>IF($G$35=$I$35,CONCATENATE("Winner Match #",$A$35),IF($G$35&gt;$I$35,$D$35,$F$35))</f>
        <v xml:space="preserve">Stegel / Čuk </v>
      </c>
      <c r="G40" s="11">
        <f t="shared" si="0"/>
        <v>2</v>
      </c>
      <c r="H40" s="11" t="s">
        <v>125</v>
      </c>
      <c r="I40" s="11">
        <f t="shared" si="1"/>
        <v>1</v>
      </c>
      <c r="J40" s="14">
        <v>0.84027777777777779</v>
      </c>
      <c r="K40" s="11">
        <v>10</v>
      </c>
      <c r="L40" s="11" t="s">
        <v>125</v>
      </c>
      <c r="M40" s="11">
        <v>15</v>
      </c>
      <c r="N40" s="11">
        <v>17</v>
      </c>
      <c r="O40" s="11" t="s">
        <v>125</v>
      </c>
      <c r="P40" s="11">
        <v>15</v>
      </c>
      <c r="Q40" s="11">
        <v>15</v>
      </c>
      <c r="R40" s="11" t="s">
        <v>125</v>
      </c>
      <c r="S40" s="11">
        <v>10</v>
      </c>
    </row>
    <row r="41" spans="1:19" ht="12.75" x14ac:dyDescent="0.2">
      <c r="A41" s="11">
        <v>40</v>
      </c>
      <c r="B41" s="11">
        <v>7</v>
      </c>
      <c r="C41" s="11">
        <v>2</v>
      </c>
      <c r="D41" s="11" t="str">
        <f>IF($G$36=$I$36,CONCATENATE("Winner Match #",$A$36),IF($G$36&gt;$I$36,$D$36,$F$36))</f>
        <v>Dolenc / Mijoč</v>
      </c>
      <c r="E41" s="11" t="s">
        <v>63</v>
      </c>
      <c r="F41" s="11" t="str">
        <f>IF($G$37=$I$37,CONCATENATE("Winner Match #",$A$37),IF($G$37&gt;$I$37,$D$37,$F$37))</f>
        <v>Reberšek / Porovne Černe</v>
      </c>
      <c r="G41" s="11">
        <f t="shared" si="0"/>
        <v>2</v>
      </c>
      <c r="H41" s="11" t="s">
        <v>125</v>
      </c>
      <c r="I41" s="11">
        <f t="shared" si="1"/>
        <v>1</v>
      </c>
      <c r="J41" s="14">
        <v>0.86805555555555558</v>
      </c>
      <c r="K41" s="11">
        <v>11</v>
      </c>
      <c r="L41" s="11" t="s">
        <v>125</v>
      </c>
      <c r="M41" s="11">
        <v>15</v>
      </c>
      <c r="N41" s="11">
        <v>15</v>
      </c>
      <c r="O41" s="11" t="s">
        <v>125</v>
      </c>
      <c r="P41" s="11">
        <v>4</v>
      </c>
      <c r="Q41" s="11">
        <v>15</v>
      </c>
      <c r="R41" s="11" t="s">
        <v>125</v>
      </c>
      <c r="S41" s="11">
        <v>10</v>
      </c>
    </row>
    <row r="42" spans="1:19" ht="12.75" x14ac:dyDescent="0.2">
      <c r="A42" s="11">
        <v>41</v>
      </c>
      <c r="B42" s="11">
        <v>5</v>
      </c>
      <c r="C42" s="11">
        <v>1</v>
      </c>
      <c r="D42" s="11" t="str">
        <f>IF($G$40=$I$40,CONCATENATE("Winner Match #",$A$40),IF($G$40&gt;$I$40,$D$40,$F$40))</f>
        <v>Mihalinec / Grubišič Čabo</v>
      </c>
      <c r="E42" s="11" t="s">
        <v>63</v>
      </c>
      <c r="F42" s="11" t="str">
        <f>IF($G$39=$I$39,CONCATENATE("Loser Match #",$A$39),IF($G$39&lt;$I$39,$D$39,$F$39))</f>
        <v>Hribar D. / Lužovec</v>
      </c>
      <c r="G42" s="11">
        <f t="shared" si="0"/>
        <v>2</v>
      </c>
      <c r="H42" s="11" t="s">
        <v>125</v>
      </c>
      <c r="I42" s="11">
        <f t="shared" si="1"/>
        <v>1</v>
      </c>
      <c r="J42" s="14">
        <v>0.875</v>
      </c>
      <c r="K42" s="11">
        <v>11</v>
      </c>
      <c r="L42" s="11" t="s">
        <v>125</v>
      </c>
      <c r="M42" s="11">
        <v>15</v>
      </c>
      <c r="N42" s="11">
        <v>15</v>
      </c>
      <c r="O42" s="11" t="s">
        <v>125</v>
      </c>
      <c r="P42" s="11">
        <v>8</v>
      </c>
      <c r="Q42" s="11">
        <v>15</v>
      </c>
      <c r="R42" s="11" t="s">
        <v>125</v>
      </c>
      <c r="S42" s="11">
        <v>9</v>
      </c>
    </row>
    <row r="43" spans="1:19" ht="12.75" x14ac:dyDescent="0.2">
      <c r="A43" s="11">
        <v>42</v>
      </c>
      <c r="B43" s="11">
        <v>5</v>
      </c>
      <c r="C43" s="11">
        <v>2</v>
      </c>
      <c r="D43" s="11" t="str">
        <f>IF($G$41=$I$41,CONCATENATE("Winner Match #",$A$41),IF($G$41&gt;$I$41,$D$41,$F$41))</f>
        <v>Dolenc / Mijoč</v>
      </c>
      <c r="E43" s="11" t="s">
        <v>63</v>
      </c>
      <c r="F43" s="11" t="str">
        <f>IF($G$38=$I$38,CONCATENATE("Loser Match #",$A$38),IF($G$38&lt;$I$38,$D$38,$F$38))</f>
        <v>Lovšin / Morgan</v>
      </c>
      <c r="G43" s="11">
        <f t="shared" si="0"/>
        <v>1</v>
      </c>
      <c r="H43" s="11" t="s">
        <v>125</v>
      </c>
      <c r="I43" s="11">
        <f t="shared" si="1"/>
        <v>2</v>
      </c>
      <c r="J43" s="14">
        <v>0.89583333333333337</v>
      </c>
      <c r="K43" s="11">
        <v>16</v>
      </c>
      <c r="L43" s="11" t="s">
        <v>125</v>
      </c>
      <c r="M43" s="11">
        <v>14</v>
      </c>
      <c r="N43" s="11">
        <v>11</v>
      </c>
      <c r="O43" s="11" t="s">
        <v>125</v>
      </c>
      <c r="P43" s="11">
        <v>15</v>
      </c>
      <c r="Q43" s="11">
        <v>11</v>
      </c>
      <c r="R43" s="11" t="s">
        <v>125</v>
      </c>
      <c r="S43" s="11">
        <v>15</v>
      </c>
    </row>
    <row r="44" spans="1:19" ht="12.75" x14ac:dyDescent="0.2">
      <c r="A44" s="11">
        <v>43</v>
      </c>
      <c r="B44" s="11" t="s">
        <v>164</v>
      </c>
      <c r="C44" s="11">
        <v>1</v>
      </c>
      <c r="D44" s="11" t="str">
        <f>IF($G$38=$I$38,CONCATENATE("Winner Match #",$A$38),IF($G$38&gt;$I$38,$D$38,$F$38))</f>
        <v>Marušič / Marušič</v>
      </c>
      <c r="E44" s="11" t="s">
        <v>63</v>
      </c>
      <c r="F44" s="11" t="str">
        <f>IF($G$42=$I$42,CONCATENATE("Winner Match #",$A$42),IF($G$42&gt;$I$42,$D$42,$F$42))</f>
        <v>Mihalinec / Grubišič Čabo</v>
      </c>
      <c r="G44" s="11">
        <f t="shared" si="0"/>
        <v>2</v>
      </c>
      <c r="H44" s="11" t="s">
        <v>125</v>
      </c>
      <c r="I44" s="11">
        <f t="shared" si="1"/>
        <v>1</v>
      </c>
      <c r="J44" s="14">
        <v>0.41666666666666669</v>
      </c>
      <c r="K44" s="11">
        <v>21</v>
      </c>
      <c r="L44" s="11" t="s">
        <v>125</v>
      </c>
      <c r="M44" s="11">
        <v>7</v>
      </c>
      <c r="N44" s="11">
        <v>16</v>
      </c>
      <c r="O44" s="11" t="s">
        <v>125</v>
      </c>
      <c r="P44" s="11">
        <v>21</v>
      </c>
      <c r="Q44" s="11">
        <v>15</v>
      </c>
      <c r="R44" s="11" t="s">
        <v>125</v>
      </c>
      <c r="S44" s="11">
        <v>10</v>
      </c>
    </row>
    <row r="45" spans="1:19" ht="12.75" x14ac:dyDescent="0.2">
      <c r="A45" s="11">
        <v>44</v>
      </c>
      <c r="B45" s="11" t="s">
        <v>164</v>
      </c>
      <c r="C45" s="11">
        <v>2</v>
      </c>
      <c r="D45" s="11" t="str">
        <f>IF($G$39=$I$39,CONCATENATE("Winner Match #",$A$39),IF($G$39&gt;$I$39,$D$39,$F$39))</f>
        <v>Calcina / Gorišek</v>
      </c>
      <c r="E45" s="11" t="s">
        <v>63</v>
      </c>
      <c r="F45" s="11" t="str">
        <f>IF($G$43=$I$43,CONCATENATE("Winner Match #",$A$43),IF($G$43&gt;$I$43,$D$43,$F$43))</f>
        <v>Lovšin / Morgan</v>
      </c>
      <c r="G45" s="11">
        <f t="shared" si="0"/>
        <v>0</v>
      </c>
      <c r="H45" s="11" t="s">
        <v>125</v>
      </c>
      <c r="I45" s="11">
        <f t="shared" si="1"/>
        <v>2</v>
      </c>
      <c r="J45" s="14">
        <v>0.41666666666666669</v>
      </c>
      <c r="K45" s="11">
        <v>16</v>
      </c>
      <c r="L45" s="11" t="s">
        <v>125</v>
      </c>
      <c r="M45" s="11">
        <v>21</v>
      </c>
      <c r="N45" s="11">
        <v>8</v>
      </c>
      <c r="O45" s="11" t="s">
        <v>125</v>
      </c>
      <c r="P45" s="11">
        <v>21</v>
      </c>
      <c r="Q45" s="16"/>
      <c r="R45" s="11" t="s">
        <v>125</v>
      </c>
      <c r="S45" s="16"/>
    </row>
    <row r="46" spans="1:19" ht="12.75" x14ac:dyDescent="0.2">
      <c r="A46" s="11">
        <v>45</v>
      </c>
      <c r="B46" s="23" t="s">
        <v>165</v>
      </c>
      <c r="C46" s="11">
        <v>2</v>
      </c>
      <c r="D46" s="11" t="str">
        <f>IF($G$44=$I$44,CONCATENATE("Loser Match #",$A$44),IF($G$44&lt;$I$44,$D$44,$F$44))</f>
        <v>Mihalinec / Grubišič Čabo</v>
      </c>
      <c r="E46" s="11" t="s">
        <v>63</v>
      </c>
      <c r="F46" s="11" t="str">
        <f>IF($G$45=$I$45,CONCATENATE("Loser Match #",$A$45),IF($G$45&lt;$I$45,$D$45,$F$45))</f>
        <v>Calcina / Gorišek</v>
      </c>
      <c r="G46" s="11">
        <f t="shared" si="0"/>
        <v>2</v>
      </c>
      <c r="H46" s="11" t="s">
        <v>125</v>
      </c>
      <c r="I46" s="11">
        <f t="shared" si="1"/>
        <v>0</v>
      </c>
      <c r="J46" s="14">
        <v>0.49305555555555558</v>
      </c>
      <c r="K46" s="11">
        <v>22</v>
      </c>
      <c r="L46" s="11" t="s">
        <v>125</v>
      </c>
      <c r="M46" s="11">
        <v>20</v>
      </c>
      <c r="N46" s="11">
        <v>21</v>
      </c>
      <c r="O46" s="11" t="s">
        <v>125</v>
      </c>
      <c r="P46" s="11">
        <v>14</v>
      </c>
      <c r="Q46" s="16"/>
      <c r="R46" s="11" t="s">
        <v>125</v>
      </c>
      <c r="S46" s="16"/>
    </row>
    <row r="47" spans="1:19" ht="12.75" x14ac:dyDescent="0.2">
      <c r="A47" s="11">
        <v>46</v>
      </c>
      <c r="B47" s="11" t="s">
        <v>166</v>
      </c>
      <c r="C47" s="11">
        <v>1</v>
      </c>
      <c r="D47" s="11" t="str">
        <f>IF($G$44=$I$44,CONCATENATE("Winner Match #",$A$44),IF($G$44&gt;$I$44,$D$44,$F$44))</f>
        <v>Marušič / Marušič</v>
      </c>
      <c r="E47" s="11" t="s">
        <v>63</v>
      </c>
      <c r="F47" s="11" t="str">
        <f>IF($G$45=$I$45,CONCATENATE("Winner Match #",$A$45),IF($G$45&gt;$I$45,$D$45,$F$45))</f>
        <v>Lovšin / Morgan</v>
      </c>
      <c r="G47" s="11">
        <f t="shared" si="0"/>
        <v>1</v>
      </c>
      <c r="H47" s="11" t="s">
        <v>125</v>
      </c>
      <c r="I47" s="11">
        <f t="shared" si="1"/>
        <v>2</v>
      </c>
      <c r="J47" s="14">
        <v>0.51041666666666663</v>
      </c>
      <c r="K47" s="11">
        <v>21</v>
      </c>
      <c r="L47" s="11" t="s">
        <v>125</v>
      </c>
      <c r="M47" s="11">
        <v>13</v>
      </c>
      <c r="N47" s="11">
        <v>20</v>
      </c>
      <c r="O47" s="11" t="s">
        <v>125</v>
      </c>
      <c r="P47" s="11">
        <v>22</v>
      </c>
      <c r="Q47" s="11">
        <v>8</v>
      </c>
      <c r="R47" s="11" t="s">
        <v>125</v>
      </c>
      <c r="S47" s="11">
        <v>15</v>
      </c>
    </row>
  </sheetData>
  <mergeCells count="4">
    <mergeCell ref="G1:I1"/>
    <mergeCell ref="K1:M1"/>
    <mergeCell ref="N1:P1"/>
    <mergeCell ref="Q1: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/>
  </sheetViews>
  <sheetFormatPr defaultColWidth="14.42578125" defaultRowHeight="15.75" customHeight="1" x14ac:dyDescent="0.2"/>
  <cols>
    <col min="2" max="2" width="22.85546875" customWidth="1"/>
  </cols>
  <sheetData>
    <row r="1" spans="1:9" ht="15.75" customHeight="1" x14ac:dyDescent="0.2">
      <c r="A1" s="10" t="s">
        <v>116</v>
      </c>
      <c r="B1" s="10" t="s">
        <v>118</v>
      </c>
      <c r="C1" s="13" t="s">
        <v>120</v>
      </c>
      <c r="D1" s="1"/>
      <c r="E1" s="2"/>
      <c r="F1" s="2"/>
      <c r="G1" s="1"/>
      <c r="H1" s="1"/>
      <c r="I1" s="1"/>
    </row>
    <row r="2" spans="1:9" ht="15.75" customHeight="1" x14ac:dyDescent="0.2">
      <c r="A2" s="3">
        <v>1</v>
      </c>
      <c r="B2" s="15" t="str">
        <f>IF(Rezultati!$G$47=Rezultati!$I$47,"1. Rank",IF(Rezultati!$G$47&gt;Rezultati!$I$47,Rezultati!$D$47,Rezultati!$F$47))</f>
        <v>Lovšin / Morgan</v>
      </c>
      <c r="C2" s="18">
        <v>100</v>
      </c>
      <c r="D2" s="8"/>
      <c r="E2" s="8"/>
      <c r="F2" s="8"/>
      <c r="G2" s="8"/>
      <c r="H2" s="19"/>
      <c r="I2" s="6"/>
    </row>
    <row r="3" spans="1:9" ht="15.75" customHeight="1" x14ac:dyDescent="0.2">
      <c r="A3" s="3">
        <v>2</v>
      </c>
      <c r="B3" s="15" t="str">
        <f>IF(Rezultati!$G$47=Rezultati!$I$47,"2. Rank",IF(Rezultati!$G$47&lt;Rezultati!$I$47,Rezultati!$D$47,Rezultati!$F$47))</f>
        <v>Marušič / Marušič</v>
      </c>
      <c r="C3" s="18">
        <v>85</v>
      </c>
      <c r="D3" s="8"/>
      <c r="E3" s="8"/>
      <c r="F3" s="8"/>
      <c r="G3" s="8"/>
      <c r="H3" s="19"/>
      <c r="I3" s="6"/>
    </row>
    <row r="4" spans="1:9" ht="15.75" customHeight="1" x14ac:dyDescent="0.2">
      <c r="A4" s="3">
        <v>3</v>
      </c>
      <c r="B4" s="15" t="str">
        <f>IF(Rezultati!$G$46=Rezultati!$I$46,"3. Rank",IF(Rezultati!$G$46&gt;Rezultati!$I$46,Rezultati!$D$46,Rezultati!$F$46))</f>
        <v>Mihalinec / Grubišič Čabo</v>
      </c>
      <c r="C4" s="18">
        <v>70</v>
      </c>
      <c r="D4" s="8"/>
      <c r="E4" s="8"/>
      <c r="F4" s="8"/>
      <c r="G4" s="8"/>
      <c r="H4" s="19"/>
      <c r="I4" s="6"/>
    </row>
    <row r="5" spans="1:9" ht="15.75" customHeight="1" x14ac:dyDescent="0.2">
      <c r="A5" s="3">
        <v>4</v>
      </c>
      <c r="B5" s="15" t="str">
        <f>IF(Rezultati!$G$46=Rezultati!$I$46,"4. Rank",IF(Rezultati!$G$46&lt;Rezultati!$I$46,Rezultati!$D$46,Rezultati!$F$46))</f>
        <v>Calcina / Gorišek</v>
      </c>
      <c r="C5" s="18">
        <v>55</v>
      </c>
      <c r="D5" s="8"/>
      <c r="E5" s="8"/>
      <c r="F5" s="8"/>
      <c r="G5" s="8"/>
      <c r="H5" s="19"/>
      <c r="I5" s="6"/>
    </row>
    <row r="6" spans="1:9" ht="15.75" customHeight="1" x14ac:dyDescent="0.2">
      <c r="A6" s="3">
        <v>5</v>
      </c>
      <c r="B6" s="15" t="str">
        <f>IF(Rezultati!$G$42=Rezultati!$I$42,"5. Rank",IF(Rezultati!$G$42&lt;Rezultati!$I$42,Rezultati!$D$42,Rezultati!$F$42))</f>
        <v>Hribar D. / Lužovec</v>
      </c>
      <c r="C6" s="18">
        <v>40</v>
      </c>
      <c r="D6" s="8"/>
      <c r="E6" s="8"/>
      <c r="F6" s="8"/>
      <c r="G6" s="8"/>
      <c r="H6" s="19"/>
      <c r="I6" s="6"/>
    </row>
    <row r="7" spans="1:9" ht="15.75" customHeight="1" x14ac:dyDescent="0.2">
      <c r="A7" s="3">
        <v>5</v>
      </c>
      <c r="B7" s="15" t="str">
        <f>IF(Rezultati!$G$43=Rezultati!$I$43,"5. Rank",IF(Rezultati!$G$43&lt;Rezultati!$I$43,Rezultati!$D$43,Rezultati!$F$43))</f>
        <v>Dolenc / Mijoč</v>
      </c>
      <c r="C7" s="18">
        <v>40</v>
      </c>
      <c r="D7" s="8"/>
      <c r="E7" s="8"/>
      <c r="F7" s="8"/>
      <c r="G7" s="8"/>
      <c r="H7" s="19"/>
      <c r="I7" s="6"/>
    </row>
    <row r="8" spans="1:9" ht="15.75" customHeight="1" x14ac:dyDescent="0.2">
      <c r="A8" s="3">
        <v>7</v>
      </c>
      <c r="B8" s="15" t="str">
        <f>IF(Rezultati!$G$40=Rezultati!$I$40,"7. Rank",IF(Rezultati!$G$40&lt;Rezultati!$I$40,Rezultati!$D$40,Rezultati!$F$40))</f>
        <v xml:space="preserve">Stegel / Čuk </v>
      </c>
      <c r="C8" s="18">
        <v>30</v>
      </c>
      <c r="D8" s="8"/>
      <c r="E8" s="8"/>
      <c r="F8" s="8"/>
      <c r="G8" s="8"/>
      <c r="H8" s="19"/>
      <c r="I8" s="6"/>
    </row>
    <row r="9" spans="1:9" ht="15.75" customHeight="1" x14ac:dyDescent="0.2">
      <c r="A9" s="3">
        <v>7</v>
      </c>
      <c r="B9" s="15" t="str">
        <f>IF(Rezultati!$G$41=Rezultati!$I$41,"7. Rank",IF(Rezultati!$G$41&lt;Rezultati!$I$41,Rezultati!$D$41,Rezultati!$F$41))</f>
        <v>Reberšek / Porovne Černe</v>
      </c>
      <c r="C9" s="18">
        <v>30</v>
      </c>
      <c r="D9" s="8"/>
      <c r="E9" s="8"/>
      <c r="F9" s="8"/>
      <c r="G9" s="8"/>
      <c r="H9" s="19"/>
      <c r="I9" s="6"/>
    </row>
    <row r="10" spans="1:9" ht="15.75" customHeight="1" x14ac:dyDescent="0.2">
      <c r="A10" s="3">
        <v>9</v>
      </c>
      <c r="B10" s="15" t="str">
        <f>IF(Rezultati!$G$34=Rezultati!$I$34,"9. Rank",IF(Rezultati!$G$34&lt;Rezultati!$I$34,Rezultati!$D$34,Rezultati!$F$34))</f>
        <v>Deželak / Letnik</v>
      </c>
      <c r="C10" s="18">
        <v>25</v>
      </c>
      <c r="D10" s="8"/>
      <c r="E10" s="8"/>
      <c r="F10" s="8"/>
      <c r="G10" s="8"/>
      <c r="H10" s="19"/>
      <c r="I10" s="6"/>
    </row>
    <row r="11" spans="1:9" ht="15.75" customHeight="1" x14ac:dyDescent="0.2">
      <c r="A11" s="3">
        <v>9</v>
      </c>
      <c r="B11" s="15" t="str">
        <f>IF(Rezultati!$G$35=Rezultati!$I$35,"9. Rank",IF(Rezultati!$G$35&lt;Rezultati!$I$35,Rezultati!$D$35,Rezultati!$F$35))</f>
        <v>Kersnik / Pogačar</v>
      </c>
      <c r="C11" s="18">
        <v>25</v>
      </c>
      <c r="D11" s="8"/>
      <c r="E11" s="8"/>
      <c r="F11" s="8"/>
      <c r="G11" s="8"/>
      <c r="H11" s="19"/>
      <c r="I11" s="6"/>
    </row>
    <row r="12" spans="1:9" ht="15.75" customHeight="1" x14ac:dyDescent="0.2">
      <c r="A12" s="3">
        <v>9</v>
      </c>
      <c r="B12" s="15" t="str">
        <f>IF(Rezultati!$G$36=Rezultati!$I$36,"9. Rank",IF(Rezultati!$G$36&lt;Rezultati!$I$36,Rezultati!$D$36,Rezultati!$F$36))</f>
        <v>Kobilca / Gostinčar</v>
      </c>
      <c r="C12" s="18">
        <v>25</v>
      </c>
      <c r="D12" s="8"/>
      <c r="E12" s="8"/>
      <c r="F12" s="8"/>
      <c r="G12" s="8"/>
      <c r="H12" s="19"/>
      <c r="I12" s="6"/>
    </row>
    <row r="13" spans="1:9" ht="15.75" customHeight="1" x14ac:dyDescent="0.2">
      <c r="A13" s="3">
        <v>9</v>
      </c>
      <c r="B13" s="15" t="str">
        <f>IF(Rezultati!$G$37=Rezultati!$I$37,"9. Rank",IF(Rezultati!$G$37&lt;Rezultati!$I$37,Rezultati!$D$37,Rezultati!$F$37))</f>
        <v>Rus / Domevščik</v>
      </c>
      <c r="C13" s="18">
        <v>25</v>
      </c>
      <c r="D13" s="8"/>
      <c r="E13" s="8"/>
      <c r="F13" s="8"/>
      <c r="G13" s="8"/>
      <c r="H13" s="19"/>
      <c r="I13" s="6"/>
    </row>
    <row r="14" spans="1:9" ht="15.75" customHeight="1" x14ac:dyDescent="0.2">
      <c r="A14" s="3">
        <v>13</v>
      </c>
      <c r="B14" s="15" t="str">
        <f>IF(Rezultati!$G$30=Rezultati!$I$30,"13. Rank",IF(Rezultati!$G$30&lt;Rezultati!$I$30,Rezultati!$D$30,Rezultati!$F$30))</f>
        <v>Mazej / Škerl Rifelj</v>
      </c>
      <c r="C14" s="18">
        <v>20</v>
      </c>
      <c r="D14" s="8"/>
      <c r="E14" s="8"/>
      <c r="F14" s="8"/>
      <c r="G14" s="8"/>
      <c r="H14" s="19"/>
      <c r="I14" s="6"/>
    </row>
    <row r="15" spans="1:9" ht="15.75" customHeight="1" x14ac:dyDescent="0.2">
      <c r="A15" s="3">
        <v>13</v>
      </c>
      <c r="B15" s="15" t="str">
        <f>IF(Rezultati!$G$31=Rezultati!$I$31,"13. Rank",IF(Rezultati!$G$31&lt;Rezultati!$I$31,Rezultati!$D$31,Rezultati!$F$31))</f>
        <v>Fabjan / Rogelj</v>
      </c>
      <c r="C15" s="18">
        <v>20</v>
      </c>
      <c r="D15" s="8"/>
      <c r="E15" s="8"/>
      <c r="F15" s="8"/>
      <c r="G15" s="8"/>
      <c r="H15" s="19"/>
      <c r="I15" s="6"/>
    </row>
    <row r="16" spans="1:9" ht="15.75" customHeight="1" x14ac:dyDescent="0.2">
      <c r="A16" s="3">
        <v>13</v>
      </c>
      <c r="B16" s="15" t="str">
        <f>IF(Rezultati!$G$32=Rezultati!$I$32,"13. Rank",IF(Rezultati!$G$32&lt;Rezultati!$I$32,Rezultati!$D$32,Rezultati!$F$32))</f>
        <v>Bukovec / Pratneker</v>
      </c>
      <c r="C16" s="18">
        <v>20</v>
      </c>
      <c r="D16" s="8"/>
      <c r="E16" s="8"/>
      <c r="F16" s="8"/>
      <c r="G16" s="8"/>
      <c r="H16" s="19"/>
      <c r="I16" s="6"/>
    </row>
    <row r="17" spans="1:9" ht="15.75" customHeight="1" x14ac:dyDescent="0.2">
      <c r="A17" s="3">
        <v>13</v>
      </c>
      <c r="B17" s="15" t="str">
        <f>IF(Rezultati!$G$33=Rezultati!$I$33,"13. Rank",IF(Rezultati!$G$33&lt;Rezultati!$I$33,Rezultati!$D$33,Rezultati!$F$33))</f>
        <v>Žontar / Mohorič</v>
      </c>
      <c r="C17" s="18">
        <v>20</v>
      </c>
      <c r="D17" s="8"/>
      <c r="E17" s="8"/>
      <c r="F17" s="8"/>
      <c r="G17" s="8"/>
      <c r="H17" s="19"/>
      <c r="I17" s="6"/>
    </row>
    <row r="18" spans="1:9" ht="15.75" customHeight="1" x14ac:dyDescent="0.2">
      <c r="A18" s="3">
        <v>17</v>
      </c>
      <c r="B18" s="15" t="str">
        <f>IF(Rezultati!$G$25=Rezultati!$I$25,"17. Rank",IF(Rezultati!$G$25&gt;Rezultati!$I$25,Rezultati!$F$25,Rezultati!$D$25))</f>
        <v>Štern / Berglez</v>
      </c>
      <c r="C18" s="18">
        <v>15</v>
      </c>
      <c r="D18" s="22"/>
      <c r="E18" s="8"/>
      <c r="F18" s="8"/>
      <c r="G18" s="8"/>
      <c r="H18" s="19"/>
      <c r="I18" s="6"/>
    </row>
    <row r="19" spans="1:9" ht="15.75" customHeight="1" x14ac:dyDescent="0.2">
      <c r="A19" s="3">
        <v>17</v>
      </c>
      <c r="B19" s="15" t="str">
        <f>IF(Rezultati!$G$18=Rezultati!$I$18,"17. Rank",IF(Rezultati!$G$18&gt;Rezultati!$I$18,Rezultati!$F$18,Rezultati!$D$18))</f>
        <v>Kralj / Vajd</v>
      </c>
      <c r="C19" s="18">
        <v>15</v>
      </c>
      <c r="D19" s="8"/>
      <c r="E19" s="8"/>
      <c r="F19" s="8"/>
      <c r="G19" s="8"/>
      <c r="H19" s="19"/>
      <c r="I19" s="6"/>
    </row>
    <row r="20" spans="1:9" ht="15.75" customHeight="1" x14ac:dyDescent="0.2">
      <c r="A20" s="3">
        <v>17</v>
      </c>
      <c r="B20" s="15" t="str">
        <f>IF(Rezultati!$G$23=Rezultati!$I$23,"17. Rank",IF(Rezultati!$G$23&gt;Rezultati!$I$23,Rezultati!$F$23,Rezultati!$D$23))</f>
        <v>Hrovat / Benedik Bevc</v>
      </c>
      <c r="C20" s="18">
        <v>15</v>
      </c>
      <c r="D20" s="8"/>
      <c r="E20" s="8"/>
      <c r="F20" s="8"/>
      <c r="G20" s="8"/>
      <c r="H20" s="19"/>
      <c r="I20" s="6"/>
    </row>
    <row r="21" spans="1:9" ht="15.75" customHeight="1" x14ac:dyDescent="0.2">
      <c r="A21" s="3">
        <v>17</v>
      </c>
      <c r="B21" s="15" t="str">
        <f>IF(Rezultati!$G$22=Rezultati!$I$22,"17. Rank",IF(Rezultati!$G$22&gt;Rezultati!$I$22,Rezultati!$F$22,Rezultati!$D$22))</f>
        <v>Šavc / Peklar</v>
      </c>
      <c r="C21" s="18">
        <v>15</v>
      </c>
      <c r="D21" s="8"/>
      <c r="E21" s="8"/>
      <c r="F21" s="8"/>
      <c r="G21" s="8"/>
      <c r="H21" s="19"/>
      <c r="I21" s="6"/>
    </row>
    <row r="22" spans="1:9" ht="15.75" customHeight="1" x14ac:dyDescent="0.2">
      <c r="A22" s="3">
        <v>17</v>
      </c>
      <c r="B22" s="15" t="str">
        <f>IF(Rezultati!$G$21=Rezultati!$I$21,"17. Rank",IF(Rezultati!$G$21&gt;Rezultati!$I$21,Rezultati!$F$21,Rezultati!$D$21))</f>
        <v>Manojlovič / Peršak</v>
      </c>
      <c r="C22" s="18">
        <v>15</v>
      </c>
      <c r="D22" s="8"/>
      <c r="E22" s="8"/>
      <c r="F22" s="8"/>
      <c r="G22" s="8"/>
      <c r="H22" s="19"/>
      <c r="I22" s="6"/>
    </row>
    <row r="23" spans="1:9" ht="15.75" customHeight="1" x14ac:dyDescent="0.2">
      <c r="A23" s="3">
        <v>17</v>
      </c>
      <c r="B23" s="15" t="str">
        <f>IF(Rezultati!$G$19=Rezultati!$I$19,"17. Rank",IF(Rezultati!$G$19&gt;Rezultati!$I$19,Rezultati!$F$19,Rezultati!$D$19))</f>
        <v>Hribar K. / Zatkovič</v>
      </c>
      <c r="C23" s="18">
        <v>15</v>
      </c>
      <c r="D23" s="8"/>
      <c r="E23" s="8"/>
      <c r="F23" s="8"/>
      <c r="G23" s="8"/>
      <c r="H23" s="19"/>
      <c r="I23" s="6"/>
    </row>
    <row r="24" spans="1:9" ht="15.75" customHeight="1" x14ac:dyDescent="0.2">
      <c r="A24" s="3">
        <v>17</v>
      </c>
      <c r="C24" s="18">
        <v>15</v>
      </c>
      <c r="D24" s="8"/>
      <c r="E24" s="8"/>
      <c r="F24" s="8"/>
      <c r="G24" s="8"/>
      <c r="H24" s="19"/>
      <c r="I24" s="6"/>
    </row>
    <row r="25" spans="1:9" ht="15.75" customHeight="1" x14ac:dyDescent="0.2">
      <c r="A25" s="3">
        <v>17</v>
      </c>
      <c r="C25" s="18">
        <v>15</v>
      </c>
      <c r="D25" s="8"/>
      <c r="E25" s="8"/>
      <c r="F25" s="8"/>
      <c r="G25" s="8"/>
      <c r="H25" s="19"/>
      <c r="I25" s="6"/>
    </row>
    <row r="26" spans="1:9" ht="15.75" customHeight="1" x14ac:dyDescent="0.2">
      <c r="C26" s="18"/>
    </row>
    <row r="27" spans="1:9" ht="15.75" customHeight="1" x14ac:dyDescent="0.2">
      <c r="C27" s="18"/>
    </row>
    <row r="28" spans="1:9" ht="15.75" customHeight="1" x14ac:dyDescent="0.2">
      <c r="C28" s="18"/>
    </row>
    <row r="29" spans="1:9" ht="12.75" x14ac:dyDescent="0.2">
      <c r="C29" s="18"/>
    </row>
    <row r="30" spans="1:9" ht="12.75" x14ac:dyDescent="0.2">
      <c r="C30" s="18"/>
    </row>
    <row r="31" spans="1:9" ht="12.75" x14ac:dyDescent="0.2">
      <c r="C31" s="18"/>
    </row>
    <row r="32" spans="1:9" ht="12.75" x14ac:dyDescent="0.2">
      <c r="C32" s="18"/>
    </row>
    <row r="33" spans="3:3" ht="12.75" x14ac:dyDescent="0.2">
      <c r="C33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/>
  </sheetViews>
  <sheetFormatPr defaultColWidth="14.42578125" defaultRowHeight="15.75" customHeight="1" x14ac:dyDescent="0.2"/>
  <cols>
    <col min="1" max="1" width="13.140625" customWidth="1"/>
    <col min="2" max="2" width="8.140625" customWidth="1"/>
    <col min="3" max="3" width="5.42578125" customWidth="1"/>
    <col min="4" max="4" width="16" customWidth="1"/>
    <col min="5" max="5" width="3" customWidth="1"/>
    <col min="6" max="6" width="16" customWidth="1"/>
    <col min="7" max="7" width="6.28515625" customWidth="1"/>
    <col min="8" max="8" width="3.85546875" customWidth="1"/>
    <col min="9" max="9" width="6.28515625" customWidth="1"/>
    <col min="10" max="10" width="5.140625" customWidth="1"/>
    <col min="11" max="11" width="6.28515625" customWidth="1"/>
    <col min="12" max="12" width="3.85546875" customWidth="1"/>
    <col min="13" max="14" width="6.28515625" customWidth="1"/>
    <col min="15" max="15" width="3.85546875" customWidth="1"/>
    <col min="16" max="17" width="6.28515625" customWidth="1"/>
    <col min="18" max="18" width="3.85546875" customWidth="1"/>
    <col min="19" max="19" width="6.28515625" customWidth="1"/>
  </cols>
  <sheetData>
    <row r="1" spans="1:19" ht="15.75" customHeight="1" x14ac:dyDescent="0.2">
      <c r="A1" s="10" t="s">
        <v>45</v>
      </c>
      <c r="B1" s="10" t="s">
        <v>58</v>
      </c>
      <c r="C1" s="10" t="s">
        <v>61</v>
      </c>
      <c r="D1" s="3" t="s">
        <v>62</v>
      </c>
      <c r="E1" s="3" t="s">
        <v>63</v>
      </c>
      <c r="F1" s="3" t="s">
        <v>64</v>
      </c>
      <c r="G1" s="24" t="s">
        <v>65</v>
      </c>
      <c r="H1" s="25"/>
      <c r="I1" s="26"/>
      <c r="J1" s="10" t="s">
        <v>81</v>
      </c>
      <c r="K1" s="24" t="s">
        <v>82</v>
      </c>
      <c r="L1" s="25"/>
      <c r="M1" s="26"/>
      <c r="N1" s="24" t="s">
        <v>87</v>
      </c>
      <c r="O1" s="25"/>
      <c r="P1" s="26"/>
      <c r="Q1" s="24" t="s">
        <v>91</v>
      </c>
      <c r="R1" s="25"/>
      <c r="S1" s="26"/>
    </row>
    <row r="2" spans="1:19" ht="15.75" customHeight="1" x14ac:dyDescent="0.2">
      <c r="A2" s="11">
        <v>1</v>
      </c>
      <c r="B2" s="11" t="s">
        <v>100</v>
      </c>
      <c r="C2" s="16"/>
      <c r="D2" s="11" t="str">
        <f>IF(Nosilci!$L$17=" / ",CONCATENATE("Seed #",Nosilci!$A$17),Nosilci!$L$17)</f>
        <v>Žontar / Mohorič</v>
      </c>
      <c r="E2" s="11" t="s">
        <v>63</v>
      </c>
      <c r="F2" s="11" t="str">
        <f>IF(Nosilci!$L$18=" / ",CONCATENATE("Seed #",Nosilci!$A$18),Nosilci!$L$18)</f>
        <v>Štern / Berglez</v>
      </c>
      <c r="G2" s="11" t="str">
        <f t="shared" ref="G2:G47" si="0">IF(K2=M2,"",SUM(IF(K2&gt;M2,1,0),IF(N2&gt;P2,1,0),IF(Q2&lt;=S2,0,1)))</f>
        <v/>
      </c>
      <c r="H2" s="11" t="s">
        <v>125</v>
      </c>
      <c r="I2" s="11" t="str">
        <f t="shared" ref="I2:I47" si="1">IF(K2=M2,"",SUM(IF(K2&lt;M2,1,0),IF(N2&lt;P2,1,0),IF(Q2&gt;=S2,0,1)))</f>
        <v/>
      </c>
      <c r="J2" s="16"/>
      <c r="K2" s="11"/>
      <c r="L2" s="11" t="s">
        <v>125</v>
      </c>
      <c r="M2" s="11"/>
      <c r="N2" s="11"/>
      <c r="O2" s="11" t="s">
        <v>125</v>
      </c>
      <c r="P2" s="11"/>
      <c r="Q2" s="11"/>
      <c r="R2" s="11" t="s">
        <v>125</v>
      </c>
      <c r="S2" s="11"/>
    </row>
    <row r="3" spans="1:19" ht="15.75" customHeight="1" x14ac:dyDescent="0.2">
      <c r="A3" s="11">
        <v>2</v>
      </c>
      <c r="B3" s="11" t="s">
        <v>100</v>
      </c>
      <c r="C3" s="16"/>
      <c r="D3" s="11" t="str">
        <f>IF(Nosilci!$L$10=" / ",CONCATENATE("Seed #",Nosilci!$A$10),Nosilci!$L$10)</f>
        <v>Kersnik / Pogačar</v>
      </c>
      <c r="E3" s="11" t="s">
        <v>63</v>
      </c>
      <c r="F3" s="11" t="str">
        <f>IF(Nosilci!$L$25=" / ",CONCATENATE("Seed #",Nosilci!$A$25),Nosilci!$L$25)</f>
        <v>Bye / Bye</v>
      </c>
      <c r="G3" s="11" t="str">
        <f t="shared" si="0"/>
        <v/>
      </c>
      <c r="H3" s="11" t="s">
        <v>125</v>
      </c>
      <c r="I3" s="11" t="str">
        <f t="shared" si="1"/>
        <v/>
      </c>
      <c r="J3" s="16"/>
      <c r="K3" s="16"/>
      <c r="L3" s="11" t="s">
        <v>125</v>
      </c>
      <c r="M3" s="16"/>
      <c r="N3" s="16"/>
      <c r="O3" s="11" t="s">
        <v>125</v>
      </c>
      <c r="P3" s="16"/>
      <c r="Q3" s="16"/>
      <c r="R3" s="11" t="s">
        <v>125</v>
      </c>
      <c r="S3" s="16"/>
    </row>
    <row r="4" spans="1:19" ht="15.75" customHeight="1" x14ac:dyDescent="0.2">
      <c r="A4" s="11">
        <v>3</v>
      </c>
      <c r="B4" s="11" t="s">
        <v>100</v>
      </c>
      <c r="C4" s="16"/>
      <c r="D4" s="11" t="str">
        <f>IF(Nosilci!$L$13=" / ",CONCATENATE("Seed #",Nosilci!$A$13),Nosilci!$L$13)</f>
        <v>Hrovat / Benedik Bevc</v>
      </c>
      <c r="E4" s="11" t="s">
        <v>63</v>
      </c>
      <c r="F4" s="11" t="str">
        <f>IF(Nosilci!$L$22=" / ",CONCATENATE("Seed #",Nosilci!$A$22),Nosilci!$L$22)</f>
        <v>Bukovec / Pratneker</v>
      </c>
      <c r="G4" s="11" t="str">
        <f t="shared" si="0"/>
        <v/>
      </c>
      <c r="H4" s="11" t="s">
        <v>125</v>
      </c>
      <c r="I4" s="11" t="str">
        <f t="shared" si="1"/>
        <v/>
      </c>
      <c r="J4" s="16"/>
      <c r="K4" s="16"/>
      <c r="L4" s="11" t="s">
        <v>125</v>
      </c>
      <c r="M4" s="16"/>
      <c r="N4" s="16"/>
      <c r="O4" s="11" t="s">
        <v>125</v>
      </c>
      <c r="P4" s="16"/>
      <c r="Q4" s="16"/>
      <c r="R4" s="11" t="s">
        <v>125</v>
      </c>
      <c r="S4" s="16"/>
    </row>
    <row r="5" spans="1:19" ht="15.75" customHeight="1" x14ac:dyDescent="0.2">
      <c r="A5" s="11">
        <v>4</v>
      </c>
      <c r="B5" s="11" t="s">
        <v>100</v>
      </c>
      <c r="C5" s="16"/>
      <c r="D5" s="11" t="str">
        <f>IF(Nosilci!$L$14=" / ",CONCATENATE("Seed #",Nosilci!$A$14),Nosilci!$L$14)</f>
        <v>Deželak / Letnik</v>
      </c>
      <c r="E5" s="11" t="s">
        <v>63</v>
      </c>
      <c r="F5" s="11" t="str">
        <f>IF(Nosilci!$L$21=" / ",CONCATENATE("Seed #",Nosilci!$A$21),Nosilci!$L$21)</f>
        <v>Šavc / Peklar</v>
      </c>
      <c r="G5" s="11" t="str">
        <f t="shared" si="0"/>
        <v/>
      </c>
      <c r="H5" s="11" t="s">
        <v>125</v>
      </c>
      <c r="I5" s="11" t="str">
        <f t="shared" si="1"/>
        <v/>
      </c>
      <c r="J5" s="16"/>
      <c r="K5" s="16"/>
      <c r="L5" s="11" t="s">
        <v>125</v>
      </c>
      <c r="M5" s="16"/>
      <c r="N5" s="16"/>
      <c r="O5" s="11" t="s">
        <v>125</v>
      </c>
      <c r="P5" s="16"/>
      <c r="Q5" s="16"/>
      <c r="R5" s="11" t="s">
        <v>125</v>
      </c>
      <c r="S5" s="16"/>
    </row>
    <row r="6" spans="1:19" ht="15.75" customHeight="1" x14ac:dyDescent="0.2">
      <c r="A6" s="11">
        <v>5</v>
      </c>
      <c r="B6" s="11" t="s">
        <v>100</v>
      </c>
      <c r="C6" s="16"/>
      <c r="D6" s="11" t="str">
        <f>IF(Nosilci!$L$15=" / ",CONCATENATE("Seed #",Nosilci!$A$15),Nosilci!$L$15)</f>
        <v>Hribar D. / Lužovec</v>
      </c>
      <c r="E6" s="11" t="s">
        <v>63</v>
      </c>
      <c r="F6" s="11" t="str">
        <f>IF(Nosilci!$L$20=" / ",CONCATENATE("Seed #",Nosilci!$A$20),Nosilci!$L$20)</f>
        <v>Manojlovič / Peršak</v>
      </c>
      <c r="G6" s="11" t="str">
        <f t="shared" si="0"/>
        <v/>
      </c>
      <c r="H6" s="11" t="s">
        <v>125</v>
      </c>
      <c r="I6" s="11" t="str">
        <f t="shared" si="1"/>
        <v/>
      </c>
      <c r="J6" s="16"/>
      <c r="K6" s="16"/>
      <c r="L6" s="11" t="s">
        <v>125</v>
      </c>
      <c r="M6" s="16"/>
      <c r="N6" s="16"/>
      <c r="O6" s="11" t="s">
        <v>125</v>
      </c>
      <c r="P6" s="16"/>
      <c r="Q6" s="16"/>
      <c r="R6" s="11" t="s">
        <v>125</v>
      </c>
      <c r="S6" s="16"/>
    </row>
    <row r="7" spans="1:19" ht="15.75" customHeight="1" x14ac:dyDescent="0.2">
      <c r="A7" s="11">
        <v>6</v>
      </c>
      <c r="B7" s="11" t="s">
        <v>100</v>
      </c>
      <c r="C7" s="16"/>
      <c r="D7" s="11" t="str">
        <f>IF(Nosilci!$L$12=" / ",CONCATENATE("Seed #",Nosilci!$A$12),Nosilci!$L$12)</f>
        <v>Rus / Domevščik</v>
      </c>
      <c r="E7" s="11" t="s">
        <v>63</v>
      </c>
      <c r="F7" s="11" t="str">
        <f>IF(Nosilci!$L$23=" / ",CONCATENATE("Seed #",Nosilci!$A$23),Nosilci!$L$23)</f>
        <v>Bye / Bye</v>
      </c>
      <c r="G7" s="11" t="str">
        <f t="shared" si="0"/>
        <v/>
      </c>
      <c r="H7" s="11" t="s">
        <v>125</v>
      </c>
      <c r="I7" s="11" t="str">
        <f t="shared" si="1"/>
        <v/>
      </c>
      <c r="J7" s="16"/>
      <c r="K7" s="16"/>
      <c r="L7" s="11" t="s">
        <v>125</v>
      </c>
      <c r="M7" s="16"/>
      <c r="N7" s="16"/>
      <c r="O7" s="11" t="s">
        <v>125</v>
      </c>
      <c r="P7" s="16"/>
      <c r="Q7" s="16"/>
      <c r="R7" s="11" t="s">
        <v>125</v>
      </c>
      <c r="S7" s="16"/>
    </row>
    <row r="8" spans="1:19" ht="15.75" customHeight="1" x14ac:dyDescent="0.2">
      <c r="A8" s="11">
        <v>7</v>
      </c>
      <c r="B8" s="11" t="s">
        <v>100</v>
      </c>
      <c r="C8" s="16"/>
      <c r="D8" s="11" t="str">
        <f>IF(Nosilci!$L$11=" / ",CONCATENATE("Seed #",Nosilci!$A$11),Nosilci!$L$11)</f>
        <v>Mihalinec / Grubišič Čabo</v>
      </c>
      <c r="E8" s="11" t="s">
        <v>63</v>
      </c>
      <c r="F8" s="11" t="str">
        <f>IF(Nosilci!$L$24=" / ",CONCATENATE("Seed #",Nosilci!$A$24),Nosilci!$L$24)</f>
        <v>Hribar K. / Zatkovič</v>
      </c>
      <c r="G8" s="11" t="str">
        <f t="shared" si="0"/>
        <v/>
      </c>
      <c r="H8" s="11" t="s">
        <v>125</v>
      </c>
      <c r="I8" s="11" t="str">
        <f t="shared" si="1"/>
        <v/>
      </c>
      <c r="J8" s="16"/>
      <c r="K8" s="16"/>
      <c r="L8" s="11" t="s">
        <v>125</v>
      </c>
      <c r="M8" s="16"/>
      <c r="N8" s="16"/>
      <c r="O8" s="11" t="s">
        <v>125</v>
      </c>
      <c r="P8" s="16"/>
      <c r="Q8" s="16"/>
      <c r="R8" s="11" t="s">
        <v>125</v>
      </c>
      <c r="S8" s="16"/>
    </row>
    <row r="9" spans="1:19" ht="15.75" customHeight="1" x14ac:dyDescent="0.2">
      <c r="A9" s="11">
        <v>8</v>
      </c>
      <c r="B9" s="11" t="s">
        <v>100</v>
      </c>
      <c r="C9" s="16"/>
      <c r="D9" s="11" t="str">
        <f>IF(Nosilci!$L$16=" / ",CONCATENATE("Seed #",Nosilci!$A$16),Nosilci!$L$16)</f>
        <v>Kralj / Vajd</v>
      </c>
      <c r="E9" s="11" t="s">
        <v>63</v>
      </c>
      <c r="F9" s="11" t="str">
        <f>IF(Nosilci!$L$19=" / ",CONCATENATE("Seed #",Nosilci!$A$19),Nosilci!$L$19)</f>
        <v>Mazej / Škerl Rifelj</v>
      </c>
      <c r="G9" s="11" t="str">
        <f t="shared" si="0"/>
        <v/>
      </c>
      <c r="H9" s="11" t="s">
        <v>125</v>
      </c>
      <c r="I9" s="11" t="str">
        <f t="shared" si="1"/>
        <v/>
      </c>
      <c r="J9" s="16"/>
      <c r="K9" s="16"/>
      <c r="L9" s="11" t="s">
        <v>125</v>
      </c>
      <c r="M9" s="16"/>
      <c r="N9" s="16"/>
      <c r="O9" s="11" t="s">
        <v>125</v>
      </c>
      <c r="P9" s="16"/>
      <c r="Q9" s="16"/>
      <c r="R9" s="11" t="s">
        <v>125</v>
      </c>
      <c r="S9" s="16"/>
    </row>
    <row r="10" spans="1:19" ht="15.75" customHeight="1" x14ac:dyDescent="0.2">
      <c r="A10" s="11">
        <v>9</v>
      </c>
      <c r="B10" s="11" t="s">
        <v>161</v>
      </c>
      <c r="C10" s="16"/>
      <c r="D10" s="11" t="str">
        <f>IF(Nosilci!$L$2=" / ",CONCATENATE("Seed #",Nosilci!$A$2),Nosilci!$L$2)</f>
        <v>Lovšin / Morgan</v>
      </c>
      <c r="E10" s="11" t="s">
        <v>63</v>
      </c>
      <c r="F10" s="11" t="str">
        <f>IF($G$2=$I$2,CONCATENATE("Winner Match #",$A$2),IF($G$2&gt;$I$2,$D$2,$F$2))</f>
        <v>Winner Match #1</v>
      </c>
      <c r="G10" s="11" t="str">
        <f t="shared" si="0"/>
        <v/>
      </c>
      <c r="H10" s="11" t="s">
        <v>125</v>
      </c>
      <c r="I10" s="11" t="str">
        <f t="shared" si="1"/>
        <v/>
      </c>
      <c r="J10" s="16"/>
      <c r="K10" s="16"/>
      <c r="L10" s="11" t="s">
        <v>125</v>
      </c>
      <c r="M10" s="16"/>
      <c r="N10" s="16"/>
      <c r="O10" s="11" t="s">
        <v>125</v>
      </c>
      <c r="P10" s="16"/>
      <c r="Q10" s="16"/>
      <c r="R10" s="11" t="s">
        <v>125</v>
      </c>
      <c r="S10" s="16"/>
    </row>
    <row r="11" spans="1:19" ht="15.75" customHeight="1" x14ac:dyDescent="0.2">
      <c r="A11" s="11">
        <v>10</v>
      </c>
      <c r="B11" s="11" t="s">
        <v>161</v>
      </c>
      <c r="C11" s="16"/>
      <c r="D11" s="11" t="str">
        <f>IF($G$3=$I$3,CONCATENATE("Winner Match #",$A$3),IF($G$3&gt;$I$3,$D$3,$F$3))</f>
        <v>Winner Match #2</v>
      </c>
      <c r="E11" s="11" t="s">
        <v>63</v>
      </c>
      <c r="F11" s="11" t="str">
        <f>IF(Nosilci!$L$9=" / ",CONCATENATE("Seed #",Nosilci!$A$9),Nosilci!$L$9)</f>
        <v>Reberšek / Porovne Černe</v>
      </c>
      <c r="G11" s="11" t="str">
        <f t="shared" si="0"/>
        <v/>
      </c>
      <c r="H11" s="11" t="s">
        <v>125</v>
      </c>
      <c r="I11" s="11" t="str">
        <f t="shared" si="1"/>
        <v/>
      </c>
      <c r="J11" s="16"/>
      <c r="K11" s="16"/>
      <c r="L11" s="11" t="s">
        <v>125</v>
      </c>
      <c r="M11" s="16"/>
      <c r="N11" s="16"/>
      <c r="O11" s="11" t="s">
        <v>125</v>
      </c>
      <c r="P11" s="16"/>
      <c r="Q11" s="16"/>
      <c r="R11" s="11" t="s">
        <v>125</v>
      </c>
      <c r="S11" s="16"/>
    </row>
    <row r="12" spans="1:19" ht="15.75" customHeight="1" x14ac:dyDescent="0.2">
      <c r="A12" s="11">
        <v>11</v>
      </c>
      <c r="B12" s="11" t="s">
        <v>161</v>
      </c>
      <c r="C12" s="16"/>
      <c r="D12" s="11" t="str">
        <f>IF(Nosilci!$L$6=" / ",CONCATENATE("Seed #",Nosilci!$A$6),Nosilci!$L$6)</f>
        <v>Marušič / Marušič</v>
      </c>
      <c r="E12" s="11" t="s">
        <v>63</v>
      </c>
      <c r="F12" s="11" t="str">
        <f>IF($G$4=$I$4,CONCATENATE("Winner Match #",$A$4),IF($G$4&gt;$I$4,$D$4,$F$4))</f>
        <v>Winner Match #3</v>
      </c>
      <c r="G12" s="11" t="str">
        <f t="shared" si="0"/>
        <v/>
      </c>
      <c r="H12" s="11" t="s">
        <v>125</v>
      </c>
      <c r="I12" s="11" t="str">
        <f t="shared" si="1"/>
        <v/>
      </c>
      <c r="J12" s="16"/>
      <c r="K12" s="16"/>
      <c r="L12" s="11" t="s">
        <v>125</v>
      </c>
      <c r="M12" s="16"/>
      <c r="N12" s="16"/>
      <c r="O12" s="11" t="s">
        <v>125</v>
      </c>
      <c r="P12" s="16"/>
      <c r="Q12" s="16"/>
      <c r="R12" s="11" t="s">
        <v>125</v>
      </c>
      <c r="S12" s="16"/>
    </row>
    <row r="13" spans="1:19" ht="15.75" customHeight="1" x14ac:dyDescent="0.2">
      <c r="A13" s="11">
        <v>12</v>
      </c>
      <c r="B13" s="11" t="s">
        <v>161</v>
      </c>
      <c r="C13" s="16"/>
      <c r="D13" s="11" t="str">
        <f>IF($G$5=$I$5,CONCATENATE("Winner Match #",$A$5),IF($G$5&gt;$I$5,$D$5,$F$5))</f>
        <v>Winner Match #4</v>
      </c>
      <c r="E13" s="11" t="s">
        <v>63</v>
      </c>
      <c r="F13" s="11" t="str">
        <f>IF(Nosilci!$L$5=" / ",CONCATENATE("Seed #",Nosilci!$A$5),Nosilci!$L$5)</f>
        <v>Kobilca / Gostinčar</v>
      </c>
      <c r="G13" s="11" t="str">
        <f t="shared" si="0"/>
        <v/>
      </c>
      <c r="H13" s="11" t="s">
        <v>125</v>
      </c>
      <c r="I13" s="11" t="str">
        <f t="shared" si="1"/>
        <v/>
      </c>
      <c r="J13" s="16"/>
      <c r="K13" s="16"/>
      <c r="L13" s="11" t="s">
        <v>125</v>
      </c>
      <c r="M13" s="16"/>
      <c r="N13" s="16"/>
      <c r="O13" s="11" t="s">
        <v>125</v>
      </c>
      <c r="P13" s="16"/>
      <c r="Q13" s="16"/>
      <c r="R13" s="11" t="s">
        <v>125</v>
      </c>
      <c r="S13" s="16"/>
    </row>
    <row r="14" spans="1:19" ht="15.75" customHeight="1" x14ac:dyDescent="0.2">
      <c r="A14" s="11">
        <v>13</v>
      </c>
      <c r="B14" s="11" t="s">
        <v>161</v>
      </c>
      <c r="C14" s="16"/>
      <c r="D14" s="11" t="str">
        <f>IF(Nosilci!$L$4=" / ",CONCATENATE("Seed #",Nosilci!$A$4),Nosilci!$L$4)</f>
        <v xml:space="preserve">Stegel / Čuk </v>
      </c>
      <c r="E14" s="11" t="s">
        <v>63</v>
      </c>
      <c r="F14" s="11" t="str">
        <f>IF($G$6=$I$6,CONCATENATE("Winner Match #",$A$6),IF($G$6&gt;$I$6,$D$6,$F$6))</f>
        <v>Winner Match #5</v>
      </c>
      <c r="G14" s="11" t="str">
        <f t="shared" si="0"/>
        <v/>
      </c>
      <c r="H14" s="11" t="s">
        <v>125</v>
      </c>
      <c r="I14" s="11" t="str">
        <f t="shared" si="1"/>
        <v/>
      </c>
      <c r="J14" s="16"/>
      <c r="K14" s="16"/>
      <c r="L14" s="11" t="s">
        <v>125</v>
      </c>
      <c r="M14" s="16"/>
      <c r="N14" s="16"/>
      <c r="O14" s="11" t="s">
        <v>125</v>
      </c>
      <c r="P14" s="16"/>
      <c r="Q14" s="16"/>
      <c r="R14" s="11" t="s">
        <v>125</v>
      </c>
      <c r="S14" s="16"/>
    </row>
    <row r="15" spans="1:19" ht="15.75" customHeight="1" x14ac:dyDescent="0.2">
      <c r="A15" s="11">
        <v>14</v>
      </c>
      <c r="B15" s="11" t="s">
        <v>161</v>
      </c>
      <c r="C15" s="16"/>
      <c r="D15" s="11" t="str">
        <f>IF($G$7=$I$7,CONCATENATE("Winner Match #",$A$7),IF($G$7&gt;$I$7,$D$7,$F$7))</f>
        <v>Winner Match #6</v>
      </c>
      <c r="E15" s="11" t="s">
        <v>63</v>
      </c>
      <c r="F15" s="11" t="str">
        <f>IF(Nosilci!$L$7=" / ",CONCATENATE("Seed #",Nosilci!$A$7),Nosilci!$L$7)</f>
        <v>Fabjan / Rogelj</v>
      </c>
      <c r="G15" s="11" t="str">
        <f t="shared" si="0"/>
        <v/>
      </c>
      <c r="H15" s="11" t="s">
        <v>125</v>
      </c>
      <c r="I15" s="11" t="str">
        <f t="shared" si="1"/>
        <v/>
      </c>
      <c r="J15" s="16"/>
      <c r="K15" s="16"/>
      <c r="L15" s="11" t="s">
        <v>125</v>
      </c>
      <c r="M15" s="16"/>
      <c r="N15" s="16"/>
      <c r="O15" s="11" t="s">
        <v>125</v>
      </c>
      <c r="P15" s="16"/>
      <c r="Q15" s="16"/>
      <c r="R15" s="11" t="s">
        <v>125</v>
      </c>
      <c r="S15" s="16"/>
    </row>
    <row r="16" spans="1:19" ht="15.75" customHeight="1" x14ac:dyDescent="0.2">
      <c r="A16" s="11">
        <v>15</v>
      </c>
      <c r="B16" s="11" t="s">
        <v>161</v>
      </c>
      <c r="C16" s="16"/>
      <c r="D16" s="11" t="str">
        <f>IF(Nosilci!$L$8=" / ",CONCATENATE("Seed #",Nosilci!$A$8),Nosilci!$L$8)</f>
        <v>Dolenc / Mijoč</v>
      </c>
      <c r="E16" s="11" t="s">
        <v>63</v>
      </c>
      <c r="F16" s="11" t="str">
        <f>IF($G$8=$I$8,CONCATENATE("Winner Match #",$A$8),IF($G$8&gt;$I$8,$D$8,$F$8))</f>
        <v>Winner Match #7</v>
      </c>
      <c r="G16" s="11" t="str">
        <f t="shared" si="0"/>
        <v/>
      </c>
      <c r="H16" s="11" t="s">
        <v>125</v>
      </c>
      <c r="I16" s="11" t="str">
        <f t="shared" si="1"/>
        <v/>
      </c>
      <c r="J16" s="16"/>
      <c r="K16" s="16"/>
      <c r="L16" s="11" t="s">
        <v>125</v>
      </c>
      <c r="M16" s="16"/>
      <c r="N16" s="16"/>
      <c r="O16" s="11" t="s">
        <v>125</v>
      </c>
      <c r="P16" s="16"/>
      <c r="Q16" s="16"/>
      <c r="R16" s="11" t="s">
        <v>125</v>
      </c>
      <c r="S16" s="16"/>
    </row>
    <row r="17" spans="1:19" ht="15.75" customHeight="1" x14ac:dyDescent="0.2">
      <c r="A17" s="11">
        <v>16</v>
      </c>
      <c r="B17" s="11" t="s">
        <v>161</v>
      </c>
      <c r="C17" s="16"/>
      <c r="D17" s="11" t="str">
        <f>IF($G$9=$I$9,CONCATENATE("Winner Match #",$A$9),IF($G$9&gt;$I$9,$D$9,$F$9))</f>
        <v>Winner Match #8</v>
      </c>
      <c r="E17" s="11" t="s">
        <v>63</v>
      </c>
      <c r="F17" s="11" t="str">
        <f>IF(Nosilci!$L$3=" / ",CONCATENATE("Seed #",Nosilci!$A$3),Nosilci!$L$3)</f>
        <v>Calcina / Gorišek</v>
      </c>
      <c r="G17" s="11" t="str">
        <f t="shared" si="0"/>
        <v/>
      </c>
      <c r="H17" s="11" t="s">
        <v>125</v>
      </c>
      <c r="I17" s="11" t="str">
        <f t="shared" si="1"/>
        <v/>
      </c>
      <c r="J17" s="16"/>
      <c r="K17" s="16"/>
      <c r="L17" s="11" t="s">
        <v>125</v>
      </c>
      <c r="M17" s="16"/>
      <c r="N17" s="16"/>
      <c r="O17" s="11" t="s">
        <v>125</v>
      </c>
      <c r="P17" s="16"/>
      <c r="Q17" s="16"/>
      <c r="R17" s="11" t="s">
        <v>125</v>
      </c>
      <c r="S17" s="16"/>
    </row>
    <row r="18" spans="1:19" ht="15.75" customHeight="1" x14ac:dyDescent="0.2">
      <c r="A18" s="11">
        <v>17</v>
      </c>
      <c r="B18" s="11">
        <v>17</v>
      </c>
      <c r="C18" s="16"/>
      <c r="D18" s="11" t="str">
        <f>IF($G$9=$I$9,CONCATENATE("Loser Match #",$A$9),IF($G$9&lt;$I$9,$D$9,$F$9))</f>
        <v>Loser Match #8</v>
      </c>
      <c r="E18" s="11" t="s">
        <v>63</v>
      </c>
      <c r="F18" s="11" t="str">
        <f>IF($G$10=$I$10,CONCATENATE("Loser Match #",$A$10),IF($G$10&lt;$I$10,$D$10,$F$10))</f>
        <v>Loser Match #9</v>
      </c>
      <c r="G18" s="11" t="str">
        <f t="shared" si="0"/>
        <v/>
      </c>
      <c r="H18" s="11" t="s">
        <v>125</v>
      </c>
      <c r="I18" s="11" t="str">
        <f t="shared" si="1"/>
        <v/>
      </c>
      <c r="J18" s="16"/>
      <c r="K18" s="16"/>
      <c r="L18" s="11" t="s">
        <v>125</v>
      </c>
      <c r="M18" s="16"/>
      <c r="N18" s="16"/>
      <c r="O18" s="11" t="s">
        <v>125</v>
      </c>
      <c r="P18" s="16"/>
      <c r="Q18" s="16"/>
      <c r="R18" s="11" t="s">
        <v>125</v>
      </c>
      <c r="S18" s="16"/>
    </row>
    <row r="19" spans="1:19" ht="15.75" customHeight="1" x14ac:dyDescent="0.2">
      <c r="A19" s="11">
        <v>18</v>
      </c>
      <c r="B19" s="11">
        <v>17</v>
      </c>
      <c r="C19" s="16"/>
      <c r="D19" s="11" t="str">
        <f>IF($G$11=$I$11,CONCATENATE("Loser Match #",$A$11),IF($G$11&lt;$I$11,$D$11,$F$11))</f>
        <v>Loser Match #10</v>
      </c>
      <c r="E19" s="11" t="s">
        <v>63</v>
      </c>
      <c r="F19" s="11" t="str">
        <f>IF($G$8=$I$8,CONCATENATE("Loser Match #",$A$8),IF($G$8&lt;$I$8,$D$8,$F$8))</f>
        <v>Loser Match #7</v>
      </c>
      <c r="G19" s="11" t="str">
        <f t="shared" si="0"/>
        <v/>
      </c>
      <c r="H19" s="11" t="s">
        <v>125</v>
      </c>
      <c r="I19" s="11" t="str">
        <f t="shared" si="1"/>
        <v/>
      </c>
      <c r="J19" s="16"/>
      <c r="K19" s="16"/>
      <c r="L19" s="11" t="s">
        <v>125</v>
      </c>
      <c r="M19" s="16"/>
      <c r="N19" s="16"/>
      <c r="O19" s="11" t="s">
        <v>125</v>
      </c>
      <c r="P19" s="16"/>
      <c r="Q19" s="16"/>
      <c r="R19" s="11" t="s">
        <v>125</v>
      </c>
      <c r="S19" s="16"/>
    </row>
    <row r="20" spans="1:19" ht="15.75" customHeight="1" x14ac:dyDescent="0.2">
      <c r="A20" s="11">
        <v>19</v>
      </c>
      <c r="B20" s="11">
        <v>17</v>
      </c>
      <c r="C20" s="16"/>
      <c r="D20" s="11" t="str">
        <f>IF($G$7=$I$7,CONCATENATE("Loser Match #",$A$7),IF($G$7&lt;$I$7,$D$7,$F$7))</f>
        <v>Loser Match #6</v>
      </c>
      <c r="E20" s="11" t="s">
        <v>63</v>
      </c>
      <c r="F20" s="11" t="str">
        <f>IF($G$12=$I$12,CONCATENATE("Loser Match #",$A$12),IF($G$12&lt;$I$12,$D$12,$F$12))</f>
        <v>Loser Match #11</v>
      </c>
      <c r="G20" s="11" t="str">
        <f t="shared" si="0"/>
        <v/>
      </c>
      <c r="H20" s="11" t="s">
        <v>125</v>
      </c>
      <c r="I20" s="11" t="str">
        <f t="shared" si="1"/>
        <v/>
      </c>
      <c r="J20" s="16"/>
      <c r="K20" s="16"/>
      <c r="L20" s="11" t="s">
        <v>125</v>
      </c>
      <c r="M20" s="16"/>
      <c r="N20" s="16"/>
      <c r="O20" s="11" t="s">
        <v>125</v>
      </c>
      <c r="P20" s="16"/>
      <c r="Q20" s="16"/>
      <c r="R20" s="11" t="s">
        <v>125</v>
      </c>
      <c r="S20" s="16"/>
    </row>
    <row r="21" spans="1:19" ht="15.75" customHeight="1" x14ac:dyDescent="0.2">
      <c r="A21" s="11">
        <v>20</v>
      </c>
      <c r="B21" s="11">
        <v>17</v>
      </c>
      <c r="C21" s="16"/>
      <c r="D21" s="11" t="str">
        <f>IF($G$13=$I$13,CONCATENATE("Loser Match #",$A$13),IF($G$13&lt;$I$13,$D$13,$F$13))</f>
        <v>Loser Match #12</v>
      </c>
      <c r="E21" s="11" t="s">
        <v>63</v>
      </c>
      <c r="F21" s="11" t="str">
        <f>IF($G$6=$I$6,CONCATENATE("Loser Match #",$A$6),IF($G$6&lt;$I$6,$D$6,$F$6))</f>
        <v>Loser Match #5</v>
      </c>
      <c r="G21" s="11" t="str">
        <f t="shared" si="0"/>
        <v/>
      </c>
      <c r="H21" s="11" t="s">
        <v>125</v>
      </c>
      <c r="I21" s="11" t="str">
        <f t="shared" si="1"/>
        <v/>
      </c>
      <c r="J21" s="16"/>
      <c r="K21" s="16"/>
      <c r="L21" s="11" t="s">
        <v>125</v>
      </c>
      <c r="M21" s="16"/>
      <c r="N21" s="16"/>
      <c r="O21" s="11" t="s">
        <v>125</v>
      </c>
      <c r="P21" s="16"/>
      <c r="Q21" s="16"/>
      <c r="R21" s="11" t="s">
        <v>125</v>
      </c>
      <c r="S21" s="16"/>
    </row>
    <row r="22" spans="1:19" ht="15.75" customHeight="1" x14ac:dyDescent="0.2">
      <c r="A22" s="11">
        <v>21</v>
      </c>
      <c r="B22" s="11">
        <v>17</v>
      </c>
      <c r="C22" s="16"/>
      <c r="D22" s="11" t="str">
        <f>IF($G$5=$I$5,CONCATENATE("Loser Match #",$A$5),IF($G$5&lt;$I$5,$D$5,$F$5))</f>
        <v>Loser Match #4</v>
      </c>
      <c r="E22" s="11" t="s">
        <v>63</v>
      </c>
      <c r="F22" s="11" t="str">
        <f>IF($G$14=$I$14,CONCATENATE("Loser Match #",$A$14),IF($G$14&lt;$I$14,$D$14,$F$14))</f>
        <v>Loser Match #13</v>
      </c>
      <c r="G22" s="11" t="str">
        <f t="shared" si="0"/>
        <v/>
      </c>
      <c r="H22" s="11" t="s">
        <v>125</v>
      </c>
      <c r="I22" s="11" t="str">
        <f t="shared" si="1"/>
        <v/>
      </c>
      <c r="J22" s="16"/>
      <c r="K22" s="16"/>
      <c r="L22" s="11" t="s">
        <v>125</v>
      </c>
      <c r="M22" s="16"/>
      <c r="N22" s="16"/>
      <c r="O22" s="11" t="s">
        <v>125</v>
      </c>
      <c r="P22" s="16"/>
      <c r="Q22" s="16"/>
      <c r="R22" s="11" t="s">
        <v>125</v>
      </c>
      <c r="S22" s="16"/>
    </row>
    <row r="23" spans="1:19" ht="15.75" customHeight="1" x14ac:dyDescent="0.2">
      <c r="A23" s="11">
        <v>22</v>
      </c>
      <c r="B23" s="11">
        <v>17</v>
      </c>
      <c r="C23" s="16"/>
      <c r="D23" s="11" t="str">
        <f>IF($G$15=$I$15,CONCATENATE("Loser Match #",$A$15),IF($G$15&lt;$I$15,$D$15,$F$15))</f>
        <v>Loser Match #14</v>
      </c>
      <c r="E23" s="11" t="s">
        <v>63</v>
      </c>
      <c r="F23" s="11" t="str">
        <f>IF($G$4=$I$4,CONCATENATE("Loser Match #",$A$4),IF($G$4&lt;$I$4,$D$4,$F$4))</f>
        <v>Loser Match #3</v>
      </c>
      <c r="G23" s="11" t="str">
        <f t="shared" si="0"/>
        <v/>
      </c>
      <c r="H23" s="11" t="s">
        <v>125</v>
      </c>
      <c r="I23" s="11" t="str">
        <f t="shared" si="1"/>
        <v/>
      </c>
      <c r="J23" s="16"/>
      <c r="K23" s="16"/>
      <c r="L23" s="11" t="s">
        <v>125</v>
      </c>
      <c r="M23" s="16"/>
      <c r="N23" s="16"/>
      <c r="O23" s="11" t="s">
        <v>125</v>
      </c>
      <c r="P23" s="16"/>
      <c r="Q23" s="16"/>
      <c r="R23" s="11" t="s">
        <v>125</v>
      </c>
      <c r="S23" s="16"/>
    </row>
    <row r="24" spans="1:19" ht="15.75" customHeight="1" x14ac:dyDescent="0.2">
      <c r="A24" s="11">
        <v>23</v>
      </c>
      <c r="B24" s="11">
        <v>17</v>
      </c>
      <c r="C24" s="16"/>
      <c r="D24" s="11" t="str">
        <f>IF($G$3=$I$3,CONCATENATE("Loser Match #",$A$3),IF($G$3&lt;$I$3,$D$3,$F$3))</f>
        <v>Loser Match #2</v>
      </c>
      <c r="E24" s="11" t="s">
        <v>63</v>
      </c>
      <c r="F24" s="11" t="str">
        <f>IF($G$16=$I$16,CONCATENATE("Loser Match #",$A$16),IF($G$16&lt;$I$16,$D$16,$F$16))</f>
        <v>Loser Match #15</v>
      </c>
      <c r="G24" s="11" t="str">
        <f t="shared" si="0"/>
        <v/>
      </c>
      <c r="H24" s="11" t="s">
        <v>125</v>
      </c>
      <c r="I24" s="11" t="str">
        <f t="shared" si="1"/>
        <v/>
      </c>
      <c r="J24" s="16"/>
      <c r="K24" s="16"/>
      <c r="L24" s="11" t="s">
        <v>125</v>
      </c>
      <c r="M24" s="16"/>
      <c r="N24" s="16"/>
      <c r="O24" s="11" t="s">
        <v>125</v>
      </c>
      <c r="P24" s="16"/>
      <c r="Q24" s="16"/>
      <c r="R24" s="11" t="s">
        <v>125</v>
      </c>
      <c r="S24" s="16"/>
    </row>
    <row r="25" spans="1:19" ht="15.75" customHeight="1" x14ac:dyDescent="0.2">
      <c r="A25" s="11">
        <v>24</v>
      </c>
      <c r="B25" s="11">
        <v>17</v>
      </c>
      <c r="C25" s="16"/>
      <c r="D25" s="11" t="str">
        <f>IF($G$17=$I$17,CONCATENATE("Loser Match #",$A$17),IF($G$17&lt;$I$17,$D$17,$F$17))</f>
        <v>Loser Match #16</v>
      </c>
      <c r="E25" s="11" t="s">
        <v>63</v>
      </c>
      <c r="F25" s="11" t="str">
        <f>IF($G$2=$I$2,CONCATENATE("Loser Match #",$A$2),IF($G$2&lt;$I$2,$D$2,$F$2))</f>
        <v>Loser Match #1</v>
      </c>
      <c r="G25" s="11" t="str">
        <f t="shared" si="0"/>
        <v/>
      </c>
      <c r="H25" s="11" t="s">
        <v>125</v>
      </c>
      <c r="I25" s="11" t="str">
        <f t="shared" si="1"/>
        <v/>
      </c>
      <c r="J25" s="16"/>
      <c r="K25" s="16"/>
      <c r="L25" s="11" t="s">
        <v>125</v>
      </c>
      <c r="M25" s="16"/>
      <c r="N25" s="16"/>
      <c r="O25" s="11" t="s">
        <v>125</v>
      </c>
      <c r="P25" s="16"/>
      <c r="Q25" s="16"/>
      <c r="R25" s="11" t="s">
        <v>125</v>
      </c>
      <c r="S25" s="16"/>
    </row>
    <row r="26" spans="1:19" ht="15.75" customHeight="1" x14ac:dyDescent="0.2">
      <c r="A26" s="11">
        <v>25</v>
      </c>
      <c r="B26" s="11" t="s">
        <v>162</v>
      </c>
      <c r="C26" s="16"/>
      <c r="D26" s="11" t="str">
        <f>IF($G$10=$I$10,CONCATENATE("Winner Match #",$A$10),IF($G$10&gt;$I$10,$D$10,$F$10))</f>
        <v>Winner Match #9</v>
      </c>
      <c r="E26" s="11" t="s">
        <v>63</v>
      </c>
      <c r="F26" s="11" t="str">
        <f>IF($G$11=$I$11,CONCATENATE("Winner Match #",$A$11),IF($G$11&gt;$I$11,$D$11,$F$11))</f>
        <v>Winner Match #10</v>
      </c>
      <c r="G26" s="11" t="str">
        <f t="shared" si="0"/>
        <v/>
      </c>
      <c r="H26" s="11" t="s">
        <v>125</v>
      </c>
      <c r="I26" s="11" t="str">
        <f t="shared" si="1"/>
        <v/>
      </c>
      <c r="J26" s="16"/>
      <c r="K26" s="16"/>
      <c r="L26" s="11" t="s">
        <v>125</v>
      </c>
      <c r="M26" s="16"/>
      <c r="N26" s="16"/>
      <c r="O26" s="11" t="s">
        <v>125</v>
      </c>
      <c r="P26" s="16"/>
      <c r="Q26" s="16"/>
      <c r="R26" s="11" t="s">
        <v>125</v>
      </c>
      <c r="S26" s="16"/>
    </row>
    <row r="27" spans="1:19" ht="15.75" customHeight="1" x14ac:dyDescent="0.2">
      <c r="A27" s="11">
        <v>26</v>
      </c>
      <c r="B27" s="11" t="s">
        <v>162</v>
      </c>
      <c r="C27" s="16"/>
      <c r="D27" s="11" t="str">
        <f>IF($G$12=$I$12,CONCATENATE("Winner Match #",$A$12),IF($G$12&gt;$I$12,$D$12,$F$12))</f>
        <v>Winner Match #11</v>
      </c>
      <c r="E27" s="11" t="s">
        <v>63</v>
      </c>
      <c r="F27" s="11" t="str">
        <f>IF($G$13=$I$13,CONCATENATE("Winner Match #",$A$13),IF($G$13&gt;$I$13,$D$13,$F$13))</f>
        <v>Winner Match #12</v>
      </c>
      <c r="G27" s="11" t="str">
        <f t="shared" si="0"/>
        <v/>
      </c>
      <c r="H27" s="11" t="s">
        <v>125</v>
      </c>
      <c r="I27" s="11" t="str">
        <f t="shared" si="1"/>
        <v/>
      </c>
      <c r="J27" s="16"/>
      <c r="K27" s="16"/>
      <c r="L27" s="11" t="s">
        <v>125</v>
      </c>
      <c r="M27" s="16"/>
      <c r="N27" s="16"/>
      <c r="O27" s="11" t="s">
        <v>125</v>
      </c>
      <c r="P27" s="16"/>
      <c r="Q27" s="16"/>
      <c r="R27" s="11" t="s">
        <v>125</v>
      </c>
      <c r="S27" s="16"/>
    </row>
    <row r="28" spans="1:19" ht="15.75" customHeight="1" x14ac:dyDescent="0.2">
      <c r="A28" s="11">
        <v>27</v>
      </c>
      <c r="B28" s="11" t="s">
        <v>162</v>
      </c>
      <c r="C28" s="16"/>
      <c r="D28" s="11" t="str">
        <f>IF($G$14=$I$14,CONCATENATE("Winner Match #",$A$14),IF($G$14&gt;$I$14,$D$14,$F$14))</f>
        <v>Winner Match #13</v>
      </c>
      <c r="E28" s="11" t="s">
        <v>63</v>
      </c>
      <c r="F28" s="11" t="str">
        <f>IF($G$15=$I$15,CONCATENATE("Winner Match #",$A$15),IF($G$15&gt;$I$15,$D$15,$F$15))</f>
        <v>Winner Match #14</v>
      </c>
      <c r="G28" s="11" t="str">
        <f t="shared" si="0"/>
        <v/>
      </c>
      <c r="H28" s="11" t="s">
        <v>125</v>
      </c>
      <c r="I28" s="11" t="str">
        <f t="shared" si="1"/>
        <v/>
      </c>
      <c r="J28" s="16"/>
      <c r="K28" s="16"/>
      <c r="L28" s="11" t="s">
        <v>125</v>
      </c>
      <c r="M28" s="16"/>
      <c r="N28" s="16"/>
      <c r="O28" s="11" t="s">
        <v>125</v>
      </c>
      <c r="P28" s="16"/>
      <c r="Q28" s="16"/>
      <c r="R28" s="11" t="s">
        <v>125</v>
      </c>
      <c r="S28" s="16"/>
    </row>
    <row r="29" spans="1:19" ht="12.75" x14ac:dyDescent="0.2">
      <c r="A29" s="11">
        <v>28</v>
      </c>
      <c r="B29" s="11" t="s">
        <v>162</v>
      </c>
      <c r="C29" s="16"/>
      <c r="D29" s="11" t="str">
        <f>IF($G$16=$I$16,CONCATENATE("Winner Match #",$A$16),IF($G$16&gt;$I$16,$D$16,$F$16))</f>
        <v>Winner Match #15</v>
      </c>
      <c r="E29" s="11" t="s">
        <v>63</v>
      </c>
      <c r="F29" s="11" t="str">
        <f>IF($G$17=$I$17,CONCATENATE("Winner Match #",$A$17),IF($G$17&gt;$I$17,$D$17,$F$17))</f>
        <v>Winner Match #16</v>
      </c>
      <c r="G29" s="11" t="str">
        <f t="shared" si="0"/>
        <v/>
      </c>
      <c r="H29" s="11" t="s">
        <v>125</v>
      </c>
      <c r="I29" s="11" t="str">
        <f t="shared" si="1"/>
        <v/>
      </c>
      <c r="J29" s="16"/>
      <c r="K29" s="16"/>
      <c r="L29" s="11" t="s">
        <v>125</v>
      </c>
      <c r="M29" s="16"/>
      <c r="N29" s="16"/>
      <c r="O29" s="11" t="s">
        <v>125</v>
      </c>
      <c r="P29" s="16"/>
      <c r="Q29" s="16"/>
      <c r="R29" s="11" t="s">
        <v>125</v>
      </c>
      <c r="S29" s="16"/>
    </row>
    <row r="30" spans="1:19" ht="12.75" x14ac:dyDescent="0.2">
      <c r="A30" s="11">
        <v>29</v>
      </c>
      <c r="B30" s="11">
        <v>13</v>
      </c>
      <c r="C30" s="16"/>
      <c r="D30" s="11" t="str">
        <f>IF($G$25=$I$25,CONCATENATE("Winner Match #",$A$25),IF($G$25&gt;$I$25,$D$25,$F$25))</f>
        <v>Winner Match #24</v>
      </c>
      <c r="E30" s="11" t="s">
        <v>63</v>
      </c>
      <c r="F30" s="11" t="str">
        <f>IF($G$24=$I$24,CONCATENATE("Winner Match #",$A$24),IF($G$24&gt;$I$24,$D$24,$F$24))</f>
        <v>Winner Match #23</v>
      </c>
      <c r="G30" s="11" t="str">
        <f t="shared" si="0"/>
        <v/>
      </c>
      <c r="H30" s="11" t="s">
        <v>125</v>
      </c>
      <c r="I30" s="11" t="str">
        <f t="shared" si="1"/>
        <v/>
      </c>
      <c r="J30" s="16"/>
      <c r="K30" s="16"/>
      <c r="L30" s="11" t="s">
        <v>125</v>
      </c>
      <c r="M30" s="16"/>
      <c r="N30" s="16"/>
      <c r="O30" s="11" t="s">
        <v>125</v>
      </c>
      <c r="P30" s="16"/>
      <c r="Q30" s="16"/>
      <c r="R30" s="11" t="s">
        <v>125</v>
      </c>
      <c r="S30" s="16"/>
    </row>
    <row r="31" spans="1:19" ht="12.75" x14ac:dyDescent="0.2">
      <c r="A31" s="11">
        <v>30</v>
      </c>
      <c r="B31" s="11">
        <v>13</v>
      </c>
      <c r="C31" s="16"/>
      <c r="D31" s="11" t="str">
        <f>IF($G$23=$I$23,CONCATENATE("Winner Match #",$A$23),IF($G$23&gt;$I$23,$D$23,$F$23))</f>
        <v>Winner Match #22</v>
      </c>
      <c r="E31" s="11" t="s">
        <v>63</v>
      </c>
      <c r="F31" s="11" t="str">
        <f>IF($G$22=$I$22,CONCATENATE("Winner Match #",$A$22),IF($G$22&gt;$I$22,$D$22,$F$22))</f>
        <v>Winner Match #21</v>
      </c>
      <c r="G31" s="11" t="str">
        <f t="shared" si="0"/>
        <v/>
      </c>
      <c r="H31" s="11" t="s">
        <v>125</v>
      </c>
      <c r="I31" s="11" t="str">
        <f t="shared" si="1"/>
        <v/>
      </c>
      <c r="J31" s="16"/>
      <c r="K31" s="16"/>
      <c r="L31" s="11" t="s">
        <v>125</v>
      </c>
      <c r="M31" s="16"/>
      <c r="N31" s="16"/>
      <c r="O31" s="11" t="s">
        <v>125</v>
      </c>
      <c r="P31" s="16"/>
      <c r="Q31" s="16"/>
      <c r="R31" s="11" t="s">
        <v>125</v>
      </c>
      <c r="S31" s="16"/>
    </row>
    <row r="32" spans="1:19" ht="12.75" x14ac:dyDescent="0.2">
      <c r="A32" s="11">
        <v>31</v>
      </c>
      <c r="B32" s="11">
        <v>13</v>
      </c>
      <c r="C32" s="16"/>
      <c r="D32" s="11" t="str">
        <f>IF($G$21=$I$21,CONCATENATE("Winner Match #",$A$21),IF($G$21&gt;$I$21,$D$21,$F$21))</f>
        <v>Winner Match #20</v>
      </c>
      <c r="E32" s="11" t="s">
        <v>63</v>
      </c>
      <c r="F32" s="11" t="str">
        <f>IF($G$20=$I$20,CONCATENATE("Winner Match #",$A$20),IF($G$20&gt;$I$20,$D$20,$F$20))</f>
        <v>Winner Match #19</v>
      </c>
      <c r="G32" s="11" t="str">
        <f t="shared" si="0"/>
        <v/>
      </c>
      <c r="H32" s="11" t="s">
        <v>125</v>
      </c>
      <c r="I32" s="11" t="str">
        <f t="shared" si="1"/>
        <v/>
      </c>
      <c r="J32" s="16"/>
      <c r="K32" s="16"/>
      <c r="L32" s="11" t="s">
        <v>125</v>
      </c>
      <c r="M32" s="16"/>
      <c r="N32" s="16"/>
      <c r="O32" s="11" t="s">
        <v>125</v>
      </c>
      <c r="P32" s="16"/>
      <c r="Q32" s="16"/>
      <c r="R32" s="11" t="s">
        <v>125</v>
      </c>
      <c r="S32" s="16"/>
    </row>
    <row r="33" spans="1:19" ht="12.75" x14ac:dyDescent="0.2">
      <c r="A33" s="11">
        <v>32</v>
      </c>
      <c r="B33" s="11">
        <v>13</v>
      </c>
      <c r="C33" s="16"/>
      <c r="D33" s="11" t="str">
        <f>IF($G$19=$I$19,CONCATENATE("Winner Match #",$A$19),IF($G$19&gt;$I$19,$D$19,$F$19))</f>
        <v>Winner Match #18</v>
      </c>
      <c r="E33" s="11" t="s">
        <v>63</v>
      </c>
      <c r="F33" s="11" t="str">
        <f>IF($G$18=$I$18,CONCATENATE("Winner Match #",$A$18),IF($G$18&gt;$I$18,$D$18,$F$18))</f>
        <v>Winner Match #17</v>
      </c>
      <c r="G33" s="11" t="str">
        <f t="shared" si="0"/>
        <v/>
      </c>
      <c r="H33" s="11" t="s">
        <v>125</v>
      </c>
      <c r="I33" s="11" t="str">
        <f t="shared" si="1"/>
        <v/>
      </c>
      <c r="J33" s="16"/>
      <c r="K33" s="16"/>
      <c r="L33" s="11" t="s">
        <v>125</v>
      </c>
      <c r="M33" s="16"/>
      <c r="N33" s="16"/>
      <c r="O33" s="11" t="s">
        <v>125</v>
      </c>
      <c r="P33" s="16"/>
      <c r="Q33" s="16"/>
      <c r="R33" s="11" t="s">
        <v>125</v>
      </c>
      <c r="S33" s="16"/>
    </row>
    <row r="34" spans="1:19" ht="12.75" x14ac:dyDescent="0.2">
      <c r="A34" s="11">
        <v>33</v>
      </c>
      <c r="B34" s="11">
        <v>9</v>
      </c>
      <c r="C34" s="16"/>
      <c r="D34" s="11" t="str">
        <f>IF($G$30=$I$30,CONCATENATE("Winner Match #",$A$30),IF($G$30&gt;$I$30,$D$30,$F$30))</f>
        <v>Winner Match #29</v>
      </c>
      <c r="E34" s="11" t="s">
        <v>63</v>
      </c>
      <c r="F34" s="11" t="str">
        <f>IF($G$27=$I$27,CONCATENATE("Loser Match #",$A$27),IF($G$27&lt;$I$27,$D$27,$F$27))</f>
        <v>Loser Match #26</v>
      </c>
      <c r="G34" s="11" t="str">
        <f t="shared" si="0"/>
        <v/>
      </c>
      <c r="H34" s="11" t="s">
        <v>125</v>
      </c>
      <c r="I34" s="11" t="str">
        <f t="shared" si="1"/>
        <v/>
      </c>
      <c r="J34" s="16"/>
      <c r="K34" s="16"/>
      <c r="L34" s="11" t="s">
        <v>125</v>
      </c>
      <c r="M34" s="16"/>
      <c r="N34" s="16"/>
      <c r="O34" s="11" t="s">
        <v>125</v>
      </c>
      <c r="P34" s="16"/>
      <c r="Q34" s="16"/>
      <c r="R34" s="11" t="s">
        <v>125</v>
      </c>
      <c r="S34" s="16"/>
    </row>
    <row r="35" spans="1:19" ht="12.75" x14ac:dyDescent="0.2">
      <c r="A35" s="11">
        <v>34</v>
      </c>
      <c r="B35" s="11">
        <v>9</v>
      </c>
      <c r="C35" s="16"/>
      <c r="D35" s="11" t="str">
        <f>IF($G$31=$I$31,CONCATENATE("Winner Match #",$A$31),IF($G$31&gt;$I$31,$D$31,$F$31))</f>
        <v>Winner Match #30</v>
      </c>
      <c r="E35" s="11" t="s">
        <v>63</v>
      </c>
      <c r="F35" s="11" t="str">
        <f>IF($G$26=$I$26,CONCATENATE("Loser Match #",$A$26),IF($G$26&lt;$I$26,$D$26,$F$26))</f>
        <v>Loser Match #25</v>
      </c>
      <c r="G35" s="11" t="str">
        <f t="shared" si="0"/>
        <v/>
      </c>
      <c r="H35" s="11" t="s">
        <v>125</v>
      </c>
      <c r="I35" s="11" t="str">
        <f t="shared" si="1"/>
        <v/>
      </c>
      <c r="J35" s="16"/>
      <c r="K35" s="16"/>
      <c r="L35" s="11" t="s">
        <v>125</v>
      </c>
      <c r="M35" s="16"/>
      <c r="N35" s="16"/>
      <c r="O35" s="11" t="s">
        <v>125</v>
      </c>
      <c r="P35" s="16"/>
      <c r="Q35" s="16"/>
      <c r="R35" s="11" t="s">
        <v>125</v>
      </c>
      <c r="S35" s="16"/>
    </row>
    <row r="36" spans="1:19" ht="12.75" x14ac:dyDescent="0.2">
      <c r="A36" s="11">
        <v>35</v>
      </c>
      <c r="B36" s="11">
        <v>9</v>
      </c>
      <c r="C36" s="16"/>
      <c r="D36" s="11" t="str">
        <f>IF($G$32=$I$32,CONCATENATE("Winner Match #",$A$32),IF($G$32&gt;$I$32,$D$32,$F$32))</f>
        <v>Winner Match #31</v>
      </c>
      <c r="E36" s="11" t="s">
        <v>63</v>
      </c>
      <c r="F36" s="11" t="str">
        <f>IF($G$29=$I$29,CONCATENATE("Loser Match #",$A$29),IF($G$29&lt;$I$29,$D$29,$F$29))</f>
        <v>Loser Match #28</v>
      </c>
      <c r="G36" s="11" t="str">
        <f t="shared" si="0"/>
        <v/>
      </c>
      <c r="H36" s="11" t="s">
        <v>125</v>
      </c>
      <c r="I36" s="11" t="str">
        <f t="shared" si="1"/>
        <v/>
      </c>
      <c r="J36" s="16"/>
      <c r="K36" s="16"/>
      <c r="L36" s="11" t="s">
        <v>125</v>
      </c>
      <c r="M36" s="16"/>
      <c r="N36" s="16"/>
      <c r="O36" s="11" t="s">
        <v>125</v>
      </c>
      <c r="P36" s="16"/>
      <c r="Q36" s="16"/>
      <c r="R36" s="11" t="s">
        <v>125</v>
      </c>
      <c r="S36" s="16"/>
    </row>
    <row r="37" spans="1:19" ht="12.75" x14ac:dyDescent="0.2">
      <c r="A37" s="11">
        <v>36</v>
      </c>
      <c r="B37" s="11">
        <v>9</v>
      </c>
      <c r="C37" s="16"/>
      <c r="D37" s="11" t="str">
        <f>IF($G$33=$I$33,CONCATENATE("Winner Match #",$A$33),IF($G$33&gt;$I$33,$D$33,$F$33))</f>
        <v>Winner Match #32</v>
      </c>
      <c r="E37" s="11" t="s">
        <v>63</v>
      </c>
      <c r="F37" s="11" t="str">
        <f>IF($G$28=$I$28,CONCATENATE("Loser Match #",$A$28),IF($G$28&lt;$I$28,$D$28,$F$28))</f>
        <v>Loser Match #27</v>
      </c>
      <c r="G37" s="11" t="str">
        <f t="shared" si="0"/>
        <v/>
      </c>
      <c r="H37" s="11" t="s">
        <v>125</v>
      </c>
      <c r="I37" s="11" t="str">
        <f t="shared" si="1"/>
        <v/>
      </c>
      <c r="J37" s="16"/>
      <c r="K37" s="16"/>
      <c r="L37" s="11" t="s">
        <v>125</v>
      </c>
      <c r="M37" s="16"/>
      <c r="N37" s="16"/>
      <c r="O37" s="11" t="s">
        <v>125</v>
      </c>
      <c r="P37" s="16"/>
      <c r="Q37" s="16"/>
      <c r="R37" s="11" t="s">
        <v>125</v>
      </c>
      <c r="S37" s="16"/>
    </row>
    <row r="38" spans="1:19" ht="12.75" x14ac:dyDescent="0.2">
      <c r="A38" s="11">
        <v>37</v>
      </c>
      <c r="B38" s="11" t="s">
        <v>163</v>
      </c>
      <c r="C38" s="16"/>
      <c r="D38" s="11" t="str">
        <f>IF($G$26=$I$26,CONCATENATE("Winner Match #",$A$26),IF($G$26&gt;$I$26,$D$26,$F$26))</f>
        <v>Winner Match #25</v>
      </c>
      <c r="E38" s="11" t="s">
        <v>63</v>
      </c>
      <c r="F38" s="11" t="str">
        <f>IF($G$27=$I$27,CONCATENATE("Winner Match #",$A$27),IF($G$27&gt;$I$27,$D$27,$F$27))</f>
        <v>Winner Match #26</v>
      </c>
      <c r="G38" s="11" t="str">
        <f t="shared" si="0"/>
        <v/>
      </c>
      <c r="H38" s="11" t="s">
        <v>125</v>
      </c>
      <c r="I38" s="11" t="str">
        <f t="shared" si="1"/>
        <v/>
      </c>
      <c r="J38" s="16"/>
      <c r="K38" s="16"/>
      <c r="L38" s="11" t="s">
        <v>125</v>
      </c>
      <c r="M38" s="16"/>
      <c r="N38" s="16"/>
      <c r="O38" s="11" t="s">
        <v>125</v>
      </c>
      <c r="P38" s="16"/>
      <c r="Q38" s="16"/>
      <c r="R38" s="11" t="s">
        <v>125</v>
      </c>
      <c r="S38" s="16"/>
    </row>
    <row r="39" spans="1:19" ht="12.75" x14ac:dyDescent="0.2">
      <c r="A39" s="11">
        <v>38</v>
      </c>
      <c r="B39" s="11" t="s">
        <v>163</v>
      </c>
      <c r="C39" s="16"/>
      <c r="D39" s="11" t="str">
        <f>IF($G$28=$I$28,CONCATENATE("Winner Match #",$A$28),IF($G$28&gt;$I$28,$D$28,$F$28))</f>
        <v>Winner Match #27</v>
      </c>
      <c r="E39" s="11" t="s">
        <v>63</v>
      </c>
      <c r="F39" s="11" t="str">
        <f>IF($G$29=$I$29,CONCATENATE("Winner Match #",$A$29),IF($G$29&gt;$I$29,$D$29,$F$29))</f>
        <v>Winner Match #28</v>
      </c>
      <c r="G39" s="11" t="str">
        <f t="shared" si="0"/>
        <v/>
      </c>
      <c r="H39" s="11" t="s">
        <v>125</v>
      </c>
      <c r="I39" s="11" t="str">
        <f t="shared" si="1"/>
        <v/>
      </c>
      <c r="J39" s="16"/>
      <c r="K39" s="16"/>
      <c r="L39" s="11" t="s">
        <v>125</v>
      </c>
      <c r="M39" s="16"/>
      <c r="N39" s="16"/>
      <c r="O39" s="11" t="s">
        <v>125</v>
      </c>
      <c r="P39" s="16"/>
      <c r="Q39" s="16"/>
      <c r="R39" s="11" t="s">
        <v>125</v>
      </c>
      <c r="S39" s="16"/>
    </row>
    <row r="40" spans="1:19" ht="12.75" x14ac:dyDescent="0.2">
      <c r="A40" s="11">
        <v>39</v>
      </c>
      <c r="B40" s="11">
        <v>7</v>
      </c>
      <c r="C40" s="16"/>
      <c r="D40" s="11" t="str">
        <f>IF($G$34=$I$34,CONCATENATE("Winner Match #",$A$34),IF($G$34&gt;$I$34,$D$34,$F$34))</f>
        <v>Winner Match #33</v>
      </c>
      <c r="E40" s="11" t="s">
        <v>63</v>
      </c>
      <c r="F40" s="11" t="str">
        <f>IF($G$35=$I$35,CONCATENATE("Winner Match #",$A$35),IF($G$35&gt;$I$35,$D$35,$F$35))</f>
        <v>Winner Match #34</v>
      </c>
      <c r="G40" s="11" t="str">
        <f t="shared" si="0"/>
        <v/>
      </c>
      <c r="H40" s="11" t="s">
        <v>125</v>
      </c>
      <c r="I40" s="11" t="str">
        <f t="shared" si="1"/>
        <v/>
      </c>
      <c r="J40" s="16"/>
      <c r="K40" s="16"/>
      <c r="L40" s="11" t="s">
        <v>125</v>
      </c>
      <c r="M40" s="16"/>
      <c r="N40" s="16"/>
      <c r="O40" s="11" t="s">
        <v>125</v>
      </c>
      <c r="P40" s="16"/>
      <c r="Q40" s="16"/>
      <c r="R40" s="11" t="s">
        <v>125</v>
      </c>
      <c r="S40" s="16"/>
    </row>
    <row r="41" spans="1:19" ht="12.75" x14ac:dyDescent="0.2">
      <c r="A41" s="11">
        <v>40</v>
      </c>
      <c r="B41" s="11">
        <v>7</v>
      </c>
      <c r="C41" s="16"/>
      <c r="D41" s="11" t="str">
        <f>IF($G$36=$I$36,CONCATENATE("Winner Match #",$A$36),IF($G$36&gt;$I$36,$D$36,$F$36))</f>
        <v>Winner Match #35</v>
      </c>
      <c r="E41" s="11" t="s">
        <v>63</v>
      </c>
      <c r="F41" s="11" t="str">
        <f>IF($G$37=$I$37,CONCATENATE("Winner Match #",$A$37),IF($G$37&gt;$I$37,$D$37,$F$37))</f>
        <v>Winner Match #36</v>
      </c>
      <c r="G41" s="11" t="str">
        <f t="shared" si="0"/>
        <v/>
      </c>
      <c r="H41" s="11" t="s">
        <v>125</v>
      </c>
      <c r="I41" s="11" t="str">
        <f t="shared" si="1"/>
        <v/>
      </c>
      <c r="J41" s="16"/>
      <c r="K41" s="16"/>
      <c r="L41" s="11" t="s">
        <v>125</v>
      </c>
      <c r="M41" s="16"/>
      <c r="N41" s="16"/>
      <c r="O41" s="11" t="s">
        <v>125</v>
      </c>
      <c r="P41" s="16"/>
      <c r="Q41" s="16"/>
      <c r="R41" s="11" t="s">
        <v>125</v>
      </c>
      <c r="S41" s="16"/>
    </row>
    <row r="42" spans="1:19" ht="12.75" x14ac:dyDescent="0.2">
      <c r="A42" s="11">
        <v>41</v>
      </c>
      <c r="B42" s="11">
        <v>5</v>
      </c>
      <c r="C42" s="16"/>
      <c r="D42" s="11" t="str">
        <f>IF($G$40=$I$40,CONCATENATE("Winner Match #",$A$40),IF($G$40&gt;$I$40,$D$40,$F$40))</f>
        <v>Winner Match #39</v>
      </c>
      <c r="E42" s="11" t="s">
        <v>63</v>
      </c>
      <c r="F42" s="11" t="str">
        <f>IF($G$39=$I$39,CONCATENATE("Loser Match #",$A$39),IF($G$39&lt;$I$39,$D$39,$F$39))</f>
        <v>Loser Match #38</v>
      </c>
      <c r="G42" s="11" t="str">
        <f t="shared" si="0"/>
        <v/>
      </c>
      <c r="H42" s="11" t="s">
        <v>125</v>
      </c>
      <c r="I42" s="11" t="str">
        <f t="shared" si="1"/>
        <v/>
      </c>
      <c r="J42" s="16"/>
      <c r="K42" s="16"/>
      <c r="L42" s="11" t="s">
        <v>125</v>
      </c>
      <c r="M42" s="16"/>
      <c r="N42" s="16"/>
      <c r="O42" s="11" t="s">
        <v>125</v>
      </c>
      <c r="P42" s="16"/>
      <c r="Q42" s="16"/>
      <c r="R42" s="11" t="s">
        <v>125</v>
      </c>
      <c r="S42" s="16"/>
    </row>
    <row r="43" spans="1:19" ht="12.75" x14ac:dyDescent="0.2">
      <c r="A43" s="11">
        <v>42</v>
      </c>
      <c r="B43" s="11">
        <v>5</v>
      </c>
      <c r="C43" s="16"/>
      <c r="D43" s="11" t="str">
        <f>IF($G$41=$I$41,CONCATENATE("Winner Match #",$A$41),IF($G$41&gt;$I$41,$D$41,$F$41))</f>
        <v>Winner Match #40</v>
      </c>
      <c r="E43" s="11" t="s">
        <v>63</v>
      </c>
      <c r="F43" s="11" t="str">
        <f>IF($G$38=$I$38,CONCATENATE("Loser Match #",$A$38),IF($G$38&lt;$I$38,$D$38,$F$38))</f>
        <v>Loser Match #37</v>
      </c>
      <c r="G43" s="11" t="str">
        <f t="shared" si="0"/>
        <v/>
      </c>
      <c r="H43" s="11" t="s">
        <v>125</v>
      </c>
      <c r="I43" s="11" t="str">
        <f t="shared" si="1"/>
        <v/>
      </c>
      <c r="J43" s="16"/>
      <c r="K43" s="16"/>
      <c r="L43" s="11" t="s">
        <v>125</v>
      </c>
      <c r="M43" s="16"/>
      <c r="N43" s="16"/>
      <c r="O43" s="11" t="s">
        <v>125</v>
      </c>
      <c r="P43" s="16"/>
      <c r="Q43" s="16"/>
      <c r="R43" s="11" t="s">
        <v>125</v>
      </c>
      <c r="S43" s="16"/>
    </row>
    <row r="44" spans="1:19" ht="12.75" x14ac:dyDescent="0.2">
      <c r="A44" s="11">
        <v>43</v>
      </c>
      <c r="B44" s="11" t="s">
        <v>164</v>
      </c>
      <c r="C44" s="16"/>
      <c r="D44" s="11" t="str">
        <f>IF($G$38=$I$38,CONCATENATE("Winner Match #",$A$38),IF($G$38&gt;$I$38,$D$38,$F$38))</f>
        <v>Winner Match #37</v>
      </c>
      <c r="E44" s="11" t="s">
        <v>63</v>
      </c>
      <c r="F44" s="11" t="str">
        <f>IF($G$42=$I$42,CONCATENATE("Winner Match #",$A$42),IF($G$42&gt;$I$42,$D$42,$F$42))</f>
        <v>Winner Match #41</v>
      </c>
      <c r="G44" s="11" t="str">
        <f t="shared" si="0"/>
        <v/>
      </c>
      <c r="H44" s="11" t="s">
        <v>125</v>
      </c>
      <c r="I44" s="11" t="str">
        <f t="shared" si="1"/>
        <v/>
      </c>
      <c r="J44" s="16"/>
      <c r="K44" s="16"/>
      <c r="L44" s="11" t="s">
        <v>125</v>
      </c>
      <c r="M44" s="16"/>
      <c r="N44" s="16"/>
      <c r="O44" s="11" t="s">
        <v>125</v>
      </c>
      <c r="P44" s="16"/>
      <c r="Q44" s="16"/>
      <c r="R44" s="11" t="s">
        <v>125</v>
      </c>
      <c r="S44" s="16"/>
    </row>
    <row r="45" spans="1:19" ht="12.75" x14ac:dyDescent="0.2">
      <c r="A45" s="11">
        <v>44</v>
      </c>
      <c r="B45" s="11" t="s">
        <v>164</v>
      </c>
      <c r="C45" s="16"/>
      <c r="D45" s="11" t="str">
        <f>IF($G$39=$I$39,CONCATENATE("Winner Match #",$A$39),IF($G$39&gt;$I$39,$D$39,$F$39))</f>
        <v>Winner Match #38</v>
      </c>
      <c r="E45" s="11" t="s">
        <v>63</v>
      </c>
      <c r="F45" s="11" t="str">
        <f>IF($G$43=$I$43,CONCATENATE("Winner Match #",$A$43),IF($G$43&gt;$I$43,$D$43,$F$43))</f>
        <v>Winner Match #42</v>
      </c>
      <c r="G45" s="11" t="str">
        <f t="shared" si="0"/>
        <v/>
      </c>
      <c r="H45" s="11" t="s">
        <v>125</v>
      </c>
      <c r="I45" s="11" t="str">
        <f t="shared" si="1"/>
        <v/>
      </c>
      <c r="J45" s="16"/>
      <c r="K45" s="16"/>
      <c r="L45" s="11" t="s">
        <v>125</v>
      </c>
      <c r="M45" s="16"/>
      <c r="N45" s="16"/>
      <c r="O45" s="11" t="s">
        <v>125</v>
      </c>
      <c r="P45" s="16"/>
      <c r="Q45" s="16"/>
      <c r="R45" s="11" t="s">
        <v>125</v>
      </c>
      <c r="S45" s="16"/>
    </row>
    <row r="46" spans="1:19" ht="12.75" x14ac:dyDescent="0.2">
      <c r="A46" s="11">
        <v>45</v>
      </c>
      <c r="B46" s="23" t="s">
        <v>165</v>
      </c>
      <c r="C46" s="16"/>
      <c r="D46" s="11" t="str">
        <f>IF($G$44=$I$44,CONCATENATE("Loser Match #",$A$44),IF($G$44&lt;$I$44,$D$44,$F$44))</f>
        <v>Loser Match #43</v>
      </c>
      <c r="E46" s="11" t="s">
        <v>63</v>
      </c>
      <c r="F46" s="11" t="str">
        <f>IF($G$45=$I$45,CONCATENATE("Loser Match #",$A$45),IF($G$45&lt;$I$45,$D$45,$F$45))</f>
        <v>Loser Match #44</v>
      </c>
      <c r="G46" s="11" t="str">
        <f t="shared" si="0"/>
        <v/>
      </c>
      <c r="H46" s="11" t="s">
        <v>125</v>
      </c>
      <c r="I46" s="11" t="str">
        <f t="shared" si="1"/>
        <v/>
      </c>
      <c r="J46" s="16"/>
      <c r="K46" s="16"/>
      <c r="L46" s="11" t="s">
        <v>125</v>
      </c>
      <c r="M46" s="16"/>
      <c r="N46" s="16"/>
      <c r="O46" s="11" t="s">
        <v>125</v>
      </c>
      <c r="P46" s="16"/>
      <c r="Q46" s="16"/>
      <c r="R46" s="11" t="s">
        <v>125</v>
      </c>
      <c r="S46" s="16"/>
    </row>
    <row r="47" spans="1:19" ht="12.75" x14ac:dyDescent="0.2">
      <c r="A47" s="11">
        <v>46</v>
      </c>
      <c r="B47" s="11" t="s">
        <v>166</v>
      </c>
      <c r="C47" s="16"/>
      <c r="D47" s="11" t="str">
        <f>IF($G$44=$I$44,CONCATENATE("Winner Match #",$A$44),IF($G$44&gt;$I$44,$D$44,$F$44))</f>
        <v>Winner Match #43</v>
      </c>
      <c r="E47" s="11" t="s">
        <v>63</v>
      </c>
      <c r="F47" s="11" t="str">
        <f>IF($G$45=$I$45,CONCATENATE("Winner Match #",$A$45),IF($G$45&gt;$I$45,$D$45,$F$45))</f>
        <v>Winner Match #44</v>
      </c>
      <c r="G47" s="11" t="str">
        <f t="shared" si="0"/>
        <v/>
      </c>
      <c r="H47" s="11" t="s">
        <v>125</v>
      </c>
      <c r="I47" s="11" t="str">
        <f t="shared" si="1"/>
        <v/>
      </c>
      <c r="J47" s="16"/>
      <c r="K47" s="16"/>
      <c r="L47" s="11" t="s">
        <v>125</v>
      </c>
      <c r="M47" s="16"/>
      <c r="N47" s="16"/>
      <c r="O47" s="11" t="s">
        <v>125</v>
      </c>
      <c r="P47" s="16"/>
      <c r="Q47" s="16"/>
      <c r="R47" s="11" t="s">
        <v>125</v>
      </c>
      <c r="S47" s="16"/>
    </row>
  </sheetData>
  <mergeCells count="4">
    <mergeCell ref="G1:I1"/>
    <mergeCell ref="K1:M1"/>
    <mergeCell ref="N1:P1"/>
    <mergeCell ref="Q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Prijave</vt:lpstr>
      <vt:lpstr>Nosilci</vt:lpstr>
      <vt:lpstr>Rezultati</vt:lpstr>
      <vt:lpstr>Final Ranking</vt:lpstr>
      <vt:lpstr>Copy of Rezultati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Branko Macek</cp:lastModifiedBy>
  <dcterms:created xsi:type="dcterms:W3CDTF">2015-06-17T05:19:18Z</dcterms:created>
  <dcterms:modified xsi:type="dcterms:W3CDTF">2015-06-17T05:19:18Z</dcterms:modified>
</cp:coreProperties>
</file>