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1175" windowHeight="10680"/>
  </bookViews>
  <sheets>
    <sheet name="Prijave" sheetId="1" r:id="rId1"/>
    <sheet name="Nosilci" sheetId="2" r:id="rId2"/>
    <sheet name="Rezultati" sheetId="3" r:id="rId3"/>
    <sheet name="Ranking" sheetId="4" r:id="rId4"/>
  </sheets>
  <calcPr calcId="145621"/>
</workbook>
</file>

<file path=xl/calcChain.xml><?xml version="1.0" encoding="utf-8"?>
<calcChain xmlns="http://schemas.openxmlformats.org/spreadsheetml/2006/main">
  <c r="I23" i="3" l="1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D10" i="3" s="1"/>
  <c r="I4" i="3"/>
  <c r="G4" i="3"/>
  <c r="D11" i="3" s="1"/>
  <c r="I3" i="3"/>
  <c r="G3" i="3"/>
  <c r="D12" i="3" s="1"/>
  <c r="I2" i="3"/>
  <c r="G2" i="3"/>
  <c r="L13" i="2"/>
  <c r="F3" i="3" s="1"/>
  <c r="L12" i="2"/>
  <c r="D4" i="3" s="1"/>
  <c r="L11" i="2"/>
  <c r="F5" i="3" s="1"/>
  <c r="L10" i="2"/>
  <c r="D2" i="3" s="1"/>
  <c r="L9" i="2"/>
  <c r="F2" i="3" s="1"/>
  <c r="L8" i="2"/>
  <c r="D5" i="3" s="1"/>
  <c r="L7" i="2"/>
  <c r="F4" i="3" s="1"/>
  <c r="L6" i="2"/>
  <c r="D3" i="3" s="1"/>
  <c r="L5" i="2"/>
  <c r="F7" i="3" s="1"/>
  <c r="L4" i="2"/>
  <c r="D8" i="3" s="1"/>
  <c r="L3" i="2"/>
  <c r="F9" i="3" s="1"/>
  <c r="L2" i="2"/>
  <c r="D6" i="3" s="1"/>
  <c r="L13" i="1"/>
  <c r="L12" i="1"/>
  <c r="L11" i="1"/>
  <c r="L10" i="1"/>
  <c r="L9" i="1"/>
  <c r="L8" i="1"/>
  <c r="L7" i="1"/>
  <c r="L6" i="1"/>
  <c r="L5" i="1"/>
  <c r="L4" i="1"/>
  <c r="L3" i="1"/>
  <c r="L2" i="1"/>
  <c r="D14" i="3" l="1"/>
  <c r="D20" i="3"/>
  <c r="D23" i="3" s="1"/>
  <c r="B3" i="4" s="1"/>
  <c r="D13" i="3"/>
  <c r="F6" i="3"/>
  <c r="F8" i="3"/>
  <c r="D15" i="3" s="1"/>
  <c r="D21" i="3" s="1"/>
  <c r="F23" i="3" s="1"/>
  <c r="B2" i="4" s="1"/>
  <c r="F10" i="3"/>
  <c r="D16" i="3" s="1"/>
  <c r="F18" i="3" s="1"/>
  <c r="F20" i="3" s="1"/>
  <c r="D22" i="3" s="1"/>
  <c r="B4" i="4" s="1"/>
  <c r="F11" i="3"/>
  <c r="F16" i="3" s="1"/>
  <c r="B8" i="4" s="1"/>
  <c r="F12" i="3"/>
  <c r="D17" i="3" s="1"/>
  <c r="B9" i="4" s="1"/>
  <c r="F13" i="3"/>
  <c r="B10" i="4" s="1"/>
  <c r="F17" i="3"/>
  <c r="F19" i="3"/>
  <c r="F21" i="3" s="1"/>
  <c r="F22" i="3" s="1"/>
  <c r="B5" i="4" s="1"/>
  <c r="D7" i="3"/>
  <c r="F14" i="3" s="1"/>
  <c r="D19" i="3" s="1"/>
  <c r="B7" i="4" s="1"/>
  <c r="D9" i="3"/>
  <c r="F15" i="3" s="1"/>
  <c r="D18" i="3" s="1"/>
  <c r="B6" i="4" s="1"/>
</calcChain>
</file>

<file path=xl/sharedStrings.xml><?xml version="1.0" encoding="utf-8"?>
<sst xmlns="http://schemas.openxmlformats.org/spreadsheetml/2006/main" count="302" uniqueCount="75">
  <si>
    <t>Finish</t>
  </si>
  <si>
    <t>Nosilec</t>
  </si>
  <si>
    <t>Match Number</t>
  </si>
  <si>
    <t>Team</t>
  </si>
  <si>
    <t>U- Points</t>
  </si>
  <si>
    <t>Ime ekipe</t>
  </si>
  <si>
    <t>Round</t>
  </si>
  <si>
    <t>Court</t>
  </si>
  <si>
    <t>Team 1</t>
  </si>
  <si>
    <t>Priimek Igralec 1</t>
  </si>
  <si>
    <t>Ime</t>
  </si>
  <si>
    <t>Letnica rojstva</t>
  </si>
  <si>
    <t>Osvojene točke</t>
  </si>
  <si>
    <t>Priimek Igralec 2</t>
  </si>
  <si>
    <t>Skupne točke</t>
  </si>
  <si>
    <t>Ekipa
 Igralec 1 / Igralec 2</t>
  </si>
  <si>
    <t>Cestnik Team</t>
  </si>
  <si>
    <t>Cestnik</t>
  </si>
  <si>
    <t>Kimi</t>
  </si>
  <si>
    <t>Beach Bomb</t>
  </si>
  <si>
    <t>Planinšek</t>
  </si>
  <si>
    <t>Tan</t>
  </si>
  <si>
    <t>Jaka</t>
  </si>
  <si>
    <t>Matko</t>
  </si>
  <si>
    <t>Nik</t>
  </si>
  <si>
    <t>vs</t>
  </si>
  <si>
    <t>Team 2</t>
  </si>
  <si>
    <t>Result</t>
  </si>
  <si>
    <t>Time</t>
  </si>
  <si>
    <t>1. Set</t>
  </si>
  <si>
    <t>2. Set</t>
  </si>
  <si>
    <t>3. Set</t>
  </si>
  <si>
    <t>Ura
 začetka</t>
  </si>
  <si>
    <t>Ura
 zaključka</t>
  </si>
  <si>
    <t>VRSTNI RED</t>
  </si>
  <si>
    <t>da</t>
  </si>
  <si>
    <t>I</t>
  </si>
  <si>
    <t>DA</t>
  </si>
  <si>
    <t>Oranžna Asa</t>
  </si>
  <si>
    <t>Elikan</t>
  </si>
  <si>
    <t>Gaj</t>
  </si>
  <si>
    <t>Prevorčnik</t>
  </si>
  <si>
    <t>Calcit Volleyball - 2</t>
  </si>
  <si>
    <t>Mujanovic</t>
  </si>
  <si>
    <t>Krt</t>
  </si>
  <si>
    <t>Timotej</t>
  </si>
  <si>
    <t>BV Braslovče</t>
  </si>
  <si>
    <t>Magašič</t>
  </si>
  <si>
    <t>Donaj Dorijan</t>
  </si>
  <si>
    <t>Vodovnik</t>
  </si>
  <si>
    <t>Aljaž</t>
  </si>
  <si>
    <t>ZMVF FACE</t>
  </si>
  <si>
    <t>Bračko</t>
  </si>
  <si>
    <t>Rok</t>
  </si>
  <si>
    <t>Vinkovič</t>
  </si>
  <si>
    <t>Dino</t>
  </si>
  <si>
    <t>ZMVF Selnica</t>
  </si>
  <si>
    <t>Kumperščak</t>
  </si>
  <si>
    <t>Bor</t>
  </si>
  <si>
    <t>Kereži</t>
  </si>
  <si>
    <t>Jaša</t>
  </si>
  <si>
    <t>?</t>
  </si>
  <si>
    <t>Oranžna Viteza</t>
  </si>
  <si>
    <t>Jerič</t>
  </si>
  <si>
    <t>Zajc</t>
  </si>
  <si>
    <t>Žan</t>
  </si>
  <si>
    <t>Calcit Volleyball - 1</t>
  </si>
  <si>
    <t>Drnovšek</t>
  </si>
  <si>
    <t>&lt;-&gt;</t>
  </si>
  <si>
    <t>Okorn</t>
  </si>
  <si>
    <t>Miha</t>
  </si>
  <si>
    <t>II</t>
  </si>
  <si>
    <t>III</t>
  </si>
  <si>
    <t>SF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</si>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</sst>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8"/>
      <name val="Arial"/>
    </font>
    <font>
      <sz val="10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/>
  </sheetViews>
  <sheetFormatPr defaultColWidth="14.42578125" defaultRowHeight="15.75" customHeight="1" x14ac:dyDescent="0.2"/>
  <cols>
    <col min="1" max="1" width="5.7109375" customWidth="1"/>
    <col min="2" max="2" width="17" customWidth="1"/>
    <col min="3" max="3" width="11.85546875" customWidth="1"/>
    <col min="4" max="4" width="12" customWidth="1"/>
    <col min="5" max="5" width="10.5703125" customWidth="1"/>
    <col min="7" max="7" width="11.85546875" customWidth="1"/>
    <col min="9" max="9" width="10.5703125" customWidth="1"/>
    <col min="12" max="12" width="17" customWidth="1"/>
  </cols>
  <sheetData>
    <row r="1" spans="1:16" ht="15.75" customHeight="1" x14ac:dyDescent="0.2">
      <c r="A1" s="2" t="s">
        <v>1</v>
      </c>
      <c r="B1" s="3" t="s">
        <v>5</v>
      </c>
      <c r="C1" s="3" t="s">
        <v>9</v>
      </c>
      <c r="D1" s="3" t="s">
        <v>10</v>
      </c>
      <c r="E1" s="2" t="s">
        <v>11</v>
      </c>
      <c r="F1" s="2" t="s">
        <v>12</v>
      </c>
      <c r="G1" s="3" t="s">
        <v>13</v>
      </c>
      <c r="H1" s="3" t="s">
        <v>10</v>
      </c>
      <c r="I1" s="2" t="s">
        <v>11</v>
      </c>
      <c r="J1" s="2" t="s">
        <v>12</v>
      </c>
      <c r="K1" s="2" t="s">
        <v>14</v>
      </c>
      <c r="L1" s="2" t="s">
        <v>15</v>
      </c>
    </row>
    <row r="2" spans="1:16" ht="15.75" customHeight="1" x14ac:dyDescent="0.2">
      <c r="A2" s="5">
        <v>1</v>
      </c>
      <c r="B2" s="6" t="s">
        <v>16</v>
      </c>
      <c r="C2" s="6" t="s">
        <v>17</v>
      </c>
      <c r="D2" s="6" t="s">
        <v>18</v>
      </c>
      <c r="E2" s="6">
        <v>2004</v>
      </c>
      <c r="F2" s="7"/>
      <c r="G2" s="6" t="s">
        <v>17</v>
      </c>
      <c r="H2" s="6" t="s">
        <v>22</v>
      </c>
      <c r="I2" s="6">
        <v>2007</v>
      </c>
      <c r="J2" s="7"/>
      <c r="K2" s="7"/>
      <c r="L2" s="8" t="str">
        <f t="shared" ref="L2:L13" si="0">CONCATENATE(C2," / ",G2)</f>
        <v>Cestnik / Cestnik</v>
      </c>
      <c r="N2" s="10" t="s">
        <v>35</v>
      </c>
      <c r="O2" s="10" t="s">
        <v>35</v>
      </c>
      <c r="P2" s="10" t="s">
        <v>37</v>
      </c>
    </row>
    <row r="3" spans="1:16" ht="15.75" customHeight="1" x14ac:dyDescent="0.2">
      <c r="A3" s="5">
        <v>2</v>
      </c>
      <c r="B3" s="6" t="s">
        <v>19</v>
      </c>
      <c r="C3" s="6" t="s">
        <v>20</v>
      </c>
      <c r="D3" s="6" t="s">
        <v>21</v>
      </c>
      <c r="E3" s="6">
        <v>2003</v>
      </c>
      <c r="F3" s="7"/>
      <c r="G3" s="6" t="s">
        <v>23</v>
      </c>
      <c r="H3" s="6" t="s">
        <v>24</v>
      </c>
      <c r="I3" s="6">
        <v>2003</v>
      </c>
      <c r="J3" s="7"/>
      <c r="K3" s="7"/>
      <c r="L3" s="8" t="str">
        <f t="shared" si="0"/>
        <v>Planinšek / Matko</v>
      </c>
      <c r="N3" s="10" t="s">
        <v>35</v>
      </c>
      <c r="O3" s="10" t="s">
        <v>35</v>
      </c>
      <c r="P3" s="10" t="s">
        <v>37</v>
      </c>
    </row>
    <row r="4" spans="1:16" ht="15.75" customHeight="1" x14ac:dyDescent="0.2">
      <c r="A4" s="5">
        <v>3</v>
      </c>
      <c r="B4" s="6" t="s">
        <v>46</v>
      </c>
      <c r="C4" s="6" t="s">
        <v>47</v>
      </c>
      <c r="D4" s="6" t="s">
        <v>48</v>
      </c>
      <c r="E4" s="6">
        <v>2003</v>
      </c>
      <c r="F4" s="7"/>
      <c r="G4" s="6" t="s">
        <v>49</v>
      </c>
      <c r="H4" s="6" t="s">
        <v>50</v>
      </c>
      <c r="I4" s="6">
        <v>2003</v>
      </c>
      <c r="J4" s="7"/>
      <c r="K4" s="7"/>
      <c r="L4" s="8" t="str">
        <f t="shared" si="0"/>
        <v>Magašič / Vodovnik</v>
      </c>
      <c r="N4" s="10" t="s">
        <v>35</v>
      </c>
      <c r="O4" s="10" t="s">
        <v>35</v>
      </c>
      <c r="P4" s="10" t="s">
        <v>37</v>
      </c>
    </row>
    <row r="5" spans="1:16" ht="15.75" customHeight="1" x14ac:dyDescent="0.2">
      <c r="A5" s="5">
        <v>4</v>
      </c>
      <c r="B5" s="6" t="s">
        <v>51</v>
      </c>
      <c r="C5" s="6" t="s">
        <v>52</v>
      </c>
      <c r="D5" s="6" t="s">
        <v>53</v>
      </c>
      <c r="E5" s="6">
        <v>2004</v>
      </c>
      <c r="F5" s="7"/>
      <c r="G5" s="6" t="s">
        <v>54</v>
      </c>
      <c r="H5" s="6" t="s">
        <v>55</v>
      </c>
      <c r="I5" s="6">
        <v>2004</v>
      </c>
      <c r="J5" s="7"/>
      <c r="K5" s="7"/>
      <c r="L5" s="8" t="str">
        <f t="shared" si="0"/>
        <v>Bračko / Vinkovič</v>
      </c>
      <c r="N5" s="10" t="s">
        <v>35</v>
      </c>
      <c r="O5" s="10" t="s">
        <v>35</v>
      </c>
      <c r="P5" s="10" t="s">
        <v>37</v>
      </c>
    </row>
    <row r="6" spans="1:16" ht="15.75" customHeight="1" x14ac:dyDescent="0.2">
      <c r="A6" s="5">
        <v>5</v>
      </c>
      <c r="B6" s="6" t="s">
        <v>38</v>
      </c>
      <c r="C6" s="6" t="s">
        <v>39</v>
      </c>
      <c r="D6" s="6" t="s">
        <v>40</v>
      </c>
      <c r="E6" s="6">
        <v>2003</v>
      </c>
      <c r="F6" s="7"/>
      <c r="G6" s="6" t="s">
        <v>41</v>
      </c>
      <c r="H6" s="6" t="s">
        <v>22</v>
      </c>
      <c r="I6" s="6">
        <v>2003</v>
      </c>
      <c r="J6" s="7"/>
      <c r="K6" s="7"/>
      <c r="L6" s="8" t="str">
        <f t="shared" si="0"/>
        <v>Elikan / Prevorčnik</v>
      </c>
      <c r="N6" s="10" t="s">
        <v>35</v>
      </c>
      <c r="O6" s="10" t="s">
        <v>35</v>
      </c>
      <c r="P6" s="10" t="s">
        <v>37</v>
      </c>
    </row>
    <row r="7" spans="1:16" ht="15.75" customHeight="1" x14ac:dyDescent="0.2">
      <c r="A7" s="5">
        <v>6</v>
      </c>
      <c r="B7" s="6" t="s">
        <v>62</v>
      </c>
      <c r="C7" s="10" t="s">
        <v>63</v>
      </c>
      <c r="D7" s="10" t="s">
        <v>24</v>
      </c>
      <c r="E7" s="6">
        <v>2003</v>
      </c>
      <c r="F7" s="7"/>
      <c r="G7" s="6" t="s">
        <v>64</v>
      </c>
      <c r="H7" s="6" t="s">
        <v>65</v>
      </c>
      <c r="I7" s="6">
        <v>2003</v>
      </c>
      <c r="J7" s="7"/>
      <c r="K7" s="7"/>
      <c r="L7" s="8" t="str">
        <f t="shared" si="0"/>
        <v>Jerič / Zajc</v>
      </c>
      <c r="N7" s="10" t="s">
        <v>35</v>
      </c>
      <c r="O7" s="10" t="s">
        <v>35</v>
      </c>
      <c r="P7" s="10" t="s">
        <v>37</v>
      </c>
    </row>
    <row r="8" spans="1:16" ht="15.75" customHeight="1" x14ac:dyDescent="0.2">
      <c r="A8" s="5">
        <v>7</v>
      </c>
      <c r="B8" s="6" t="s">
        <v>66</v>
      </c>
      <c r="C8" s="6" t="s">
        <v>67</v>
      </c>
      <c r="D8" s="6" t="s">
        <v>24</v>
      </c>
      <c r="E8" s="6">
        <v>2003</v>
      </c>
      <c r="F8" s="7"/>
      <c r="G8" s="6" t="s">
        <v>69</v>
      </c>
      <c r="H8" s="6" t="s">
        <v>70</v>
      </c>
      <c r="I8" s="6">
        <v>2005</v>
      </c>
      <c r="J8" s="7"/>
      <c r="K8" s="7"/>
      <c r="L8" s="8" t="str">
        <f t="shared" si="0"/>
        <v>Drnovšek / Okorn</v>
      </c>
      <c r="N8" s="10" t="s">
        <v>61</v>
      </c>
      <c r="O8" s="10" t="s">
        <v>61</v>
      </c>
      <c r="P8" s="10" t="s">
        <v>37</v>
      </c>
    </row>
    <row r="9" spans="1:16" ht="15.75" customHeight="1" x14ac:dyDescent="0.2">
      <c r="A9" s="5">
        <v>8</v>
      </c>
      <c r="B9" s="6" t="s">
        <v>42</v>
      </c>
      <c r="C9" s="6" t="s">
        <v>43</v>
      </c>
      <c r="D9" s="6" t="s">
        <v>24</v>
      </c>
      <c r="E9" s="6">
        <v>2004</v>
      </c>
      <c r="F9" s="7"/>
      <c r="G9" s="6" t="s">
        <v>44</v>
      </c>
      <c r="H9" s="6" t="s">
        <v>45</v>
      </c>
      <c r="I9" s="6">
        <v>2004</v>
      </c>
      <c r="J9" s="7"/>
      <c r="K9" s="7"/>
      <c r="L9" s="8" t="str">
        <f t="shared" si="0"/>
        <v>Mujanovic / Krt</v>
      </c>
      <c r="N9" s="10" t="s">
        <v>61</v>
      </c>
      <c r="O9" s="10" t="s">
        <v>61</v>
      </c>
      <c r="P9" s="10" t="s">
        <v>37</v>
      </c>
    </row>
    <row r="10" spans="1:16" ht="15.75" customHeight="1" x14ac:dyDescent="0.2">
      <c r="A10" s="5">
        <v>9</v>
      </c>
      <c r="B10" s="6" t="s">
        <v>56</v>
      </c>
      <c r="C10" s="6" t="s">
        <v>57</v>
      </c>
      <c r="D10" s="6" t="s">
        <v>58</v>
      </c>
      <c r="E10" s="6">
        <v>2003</v>
      </c>
      <c r="F10" s="7"/>
      <c r="G10" s="6" t="s">
        <v>59</v>
      </c>
      <c r="H10" s="6" t="s">
        <v>60</v>
      </c>
      <c r="I10" s="6">
        <v>2003</v>
      </c>
      <c r="J10" s="7"/>
      <c r="K10" s="7"/>
      <c r="L10" s="8" t="str">
        <f t="shared" si="0"/>
        <v>Kumperščak / Kereži</v>
      </c>
      <c r="N10" s="10" t="s">
        <v>35</v>
      </c>
      <c r="O10" s="10" t="s">
        <v>35</v>
      </c>
      <c r="P10" s="10" t="s">
        <v>37</v>
      </c>
    </row>
    <row r="11" spans="1:16" ht="15.75" customHeight="1" x14ac:dyDescent="0.2">
      <c r="A11" s="5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 t="str">
        <f t="shared" si="0"/>
        <v xml:space="preserve"> / </v>
      </c>
    </row>
    <row r="12" spans="1:16" ht="15.75" customHeight="1" x14ac:dyDescent="0.2">
      <c r="A12" s="5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 t="str">
        <f t="shared" si="0"/>
        <v xml:space="preserve"> / </v>
      </c>
    </row>
    <row r="13" spans="1:16" ht="15.75" customHeight="1" x14ac:dyDescent="0.2">
      <c r="A13" s="5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 t="str">
        <f t="shared" si="0"/>
        <v xml:space="preserve"> /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/>
  </sheetViews>
  <sheetFormatPr defaultColWidth="14.42578125" defaultRowHeight="15.75" customHeight="1" x14ac:dyDescent="0.2"/>
  <cols>
    <col min="1" max="1" width="5.7109375" customWidth="1"/>
    <col min="2" max="2" width="17" customWidth="1"/>
    <col min="3" max="3" width="11.85546875" customWidth="1"/>
    <col min="4" max="4" width="12" customWidth="1"/>
    <col min="5" max="5" width="10.5703125" customWidth="1"/>
    <col min="7" max="7" width="11.85546875" customWidth="1"/>
    <col min="9" max="9" width="10.5703125" customWidth="1"/>
    <col min="12" max="12" width="17" customWidth="1"/>
  </cols>
  <sheetData>
    <row r="1" spans="1:16" ht="15.75" customHeight="1" x14ac:dyDescent="0.2">
      <c r="A1" s="2" t="s">
        <v>1</v>
      </c>
      <c r="B1" s="3" t="s">
        <v>5</v>
      </c>
      <c r="C1" s="3" t="s">
        <v>9</v>
      </c>
      <c r="D1" s="3" t="s">
        <v>10</v>
      </c>
      <c r="E1" s="2" t="s">
        <v>11</v>
      </c>
      <c r="F1" s="2" t="s">
        <v>12</v>
      </c>
      <c r="G1" s="3" t="s">
        <v>13</v>
      </c>
      <c r="H1" s="3" t="s">
        <v>10</v>
      </c>
      <c r="I1" s="2" t="s">
        <v>11</v>
      </c>
      <c r="J1" s="2" t="s">
        <v>12</v>
      </c>
      <c r="K1" s="2" t="s">
        <v>14</v>
      </c>
      <c r="L1" s="2" t="s">
        <v>15</v>
      </c>
    </row>
    <row r="2" spans="1:16" ht="15.75" customHeight="1" x14ac:dyDescent="0.2">
      <c r="A2" s="5">
        <v>1</v>
      </c>
      <c r="B2" s="6" t="s">
        <v>19</v>
      </c>
      <c r="C2" s="6" t="s">
        <v>20</v>
      </c>
      <c r="D2" s="6" t="s">
        <v>21</v>
      </c>
      <c r="E2" s="6">
        <v>2003</v>
      </c>
      <c r="F2" s="7"/>
      <c r="G2" s="6" t="s">
        <v>23</v>
      </c>
      <c r="H2" s="6" t="s">
        <v>24</v>
      </c>
      <c r="I2" s="6">
        <v>2003</v>
      </c>
      <c r="J2" s="7"/>
      <c r="K2" s="7"/>
      <c r="L2" s="8" t="str">
        <f t="shared" ref="L2:L13" si="0">CONCATENATE(C2," / ",G2)</f>
        <v>Planinšek / Matko</v>
      </c>
      <c r="N2" s="10" t="s">
        <v>35</v>
      </c>
      <c r="O2" s="10" t="s">
        <v>35</v>
      </c>
      <c r="P2" s="10" t="s">
        <v>37</v>
      </c>
    </row>
    <row r="3" spans="1:16" ht="15.75" customHeight="1" x14ac:dyDescent="0.2">
      <c r="A3" s="5">
        <v>2</v>
      </c>
      <c r="B3" s="6" t="s">
        <v>16</v>
      </c>
      <c r="C3" s="6" t="s">
        <v>17</v>
      </c>
      <c r="D3" s="6" t="s">
        <v>18</v>
      </c>
      <c r="E3" s="6">
        <v>2004</v>
      </c>
      <c r="F3" s="7"/>
      <c r="G3" s="6" t="s">
        <v>17</v>
      </c>
      <c r="H3" s="6" t="s">
        <v>22</v>
      </c>
      <c r="I3" s="6">
        <v>2007</v>
      </c>
      <c r="J3" s="7"/>
      <c r="K3" s="7"/>
      <c r="L3" s="8" t="str">
        <f t="shared" si="0"/>
        <v>Cestnik / Cestnik</v>
      </c>
      <c r="N3" s="10" t="s">
        <v>35</v>
      </c>
      <c r="O3" s="10" t="s">
        <v>35</v>
      </c>
      <c r="P3" s="10" t="s">
        <v>37</v>
      </c>
    </row>
    <row r="4" spans="1:16" ht="15.75" customHeight="1" x14ac:dyDescent="0.2">
      <c r="A4" s="5">
        <v>3</v>
      </c>
      <c r="B4" s="6" t="s">
        <v>38</v>
      </c>
      <c r="C4" s="6" t="s">
        <v>39</v>
      </c>
      <c r="D4" s="6" t="s">
        <v>40</v>
      </c>
      <c r="E4" s="6">
        <v>2003</v>
      </c>
      <c r="F4" s="7"/>
      <c r="G4" s="6" t="s">
        <v>41</v>
      </c>
      <c r="H4" s="6" t="s">
        <v>22</v>
      </c>
      <c r="I4" s="6">
        <v>2003</v>
      </c>
      <c r="J4" s="7"/>
      <c r="K4" s="7"/>
      <c r="L4" s="8" t="str">
        <f t="shared" si="0"/>
        <v>Elikan / Prevorčnik</v>
      </c>
      <c r="N4" s="10" t="s">
        <v>35</v>
      </c>
      <c r="O4" s="10" t="s">
        <v>35</v>
      </c>
      <c r="P4" s="10" t="s">
        <v>37</v>
      </c>
    </row>
    <row r="5" spans="1:16" ht="15.75" customHeight="1" x14ac:dyDescent="0.2">
      <c r="A5" s="5">
        <v>4</v>
      </c>
      <c r="B5" s="6" t="s">
        <v>42</v>
      </c>
      <c r="C5" s="6" t="s">
        <v>43</v>
      </c>
      <c r="D5" s="6" t="s">
        <v>24</v>
      </c>
      <c r="E5" s="6">
        <v>2004</v>
      </c>
      <c r="F5" s="7"/>
      <c r="G5" s="6" t="s">
        <v>44</v>
      </c>
      <c r="H5" s="6" t="s">
        <v>45</v>
      </c>
      <c r="I5" s="6">
        <v>2004</v>
      </c>
      <c r="J5" s="7"/>
      <c r="K5" s="7"/>
      <c r="L5" s="8" t="str">
        <f t="shared" si="0"/>
        <v>Mujanovic / Krt</v>
      </c>
      <c r="N5" s="10" t="s">
        <v>35</v>
      </c>
      <c r="O5" s="10" t="s">
        <v>35</v>
      </c>
    </row>
    <row r="6" spans="1:16" ht="15.75" customHeight="1" x14ac:dyDescent="0.2">
      <c r="A6" s="5">
        <v>5</v>
      </c>
      <c r="B6" s="6" t="s">
        <v>46</v>
      </c>
      <c r="C6" s="6" t="s">
        <v>47</v>
      </c>
      <c r="D6" s="6" t="s">
        <v>48</v>
      </c>
      <c r="E6" s="6">
        <v>2003</v>
      </c>
      <c r="F6" s="7"/>
      <c r="G6" s="6" t="s">
        <v>49</v>
      </c>
      <c r="H6" s="6" t="s">
        <v>50</v>
      </c>
      <c r="I6" s="6">
        <v>2003</v>
      </c>
      <c r="J6" s="7"/>
      <c r="K6" s="7"/>
      <c r="L6" s="8" t="str">
        <f t="shared" si="0"/>
        <v>Magašič / Vodovnik</v>
      </c>
      <c r="N6" s="10" t="s">
        <v>35</v>
      </c>
      <c r="O6" s="10" t="s">
        <v>35</v>
      </c>
    </row>
    <row r="7" spans="1:16" ht="15.75" customHeight="1" x14ac:dyDescent="0.2">
      <c r="A7" s="5">
        <v>6</v>
      </c>
      <c r="B7" s="6" t="s">
        <v>51</v>
      </c>
      <c r="C7" s="6" t="s">
        <v>52</v>
      </c>
      <c r="D7" s="6" t="s">
        <v>53</v>
      </c>
      <c r="E7" s="6">
        <v>2004</v>
      </c>
      <c r="F7" s="7"/>
      <c r="G7" s="6" t="s">
        <v>54</v>
      </c>
      <c r="H7" s="6" t="s">
        <v>55</v>
      </c>
      <c r="I7" s="6">
        <v>2004</v>
      </c>
      <c r="J7" s="7"/>
      <c r="K7" s="7"/>
      <c r="L7" s="8" t="str">
        <f t="shared" si="0"/>
        <v>Bračko / Vinkovič</v>
      </c>
      <c r="N7" s="10" t="s">
        <v>35</v>
      </c>
      <c r="O7" s="10" t="s">
        <v>35</v>
      </c>
    </row>
    <row r="8" spans="1:16" ht="15.75" customHeight="1" x14ac:dyDescent="0.2">
      <c r="A8" s="5">
        <v>7</v>
      </c>
      <c r="B8" s="6" t="s">
        <v>56</v>
      </c>
      <c r="C8" s="6" t="s">
        <v>57</v>
      </c>
      <c r="D8" s="6" t="s">
        <v>58</v>
      </c>
      <c r="E8" s="6">
        <v>2003</v>
      </c>
      <c r="F8" s="7"/>
      <c r="G8" s="6" t="s">
        <v>59</v>
      </c>
      <c r="H8" s="6" t="s">
        <v>60</v>
      </c>
      <c r="I8" s="6">
        <v>2003</v>
      </c>
      <c r="J8" s="7"/>
      <c r="K8" s="7"/>
      <c r="L8" s="8" t="str">
        <f t="shared" si="0"/>
        <v>Kumperščak / Kereži</v>
      </c>
      <c r="N8" s="10" t="s">
        <v>61</v>
      </c>
      <c r="O8" s="10" t="s">
        <v>61</v>
      </c>
    </row>
    <row r="9" spans="1:16" ht="15.75" customHeight="1" x14ac:dyDescent="0.2">
      <c r="A9" s="5">
        <v>8</v>
      </c>
      <c r="B9" s="6" t="s">
        <v>62</v>
      </c>
      <c r="C9" s="10" t="s">
        <v>63</v>
      </c>
      <c r="D9" s="10" t="s">
        <v>24</v>
      </c>
      <c r="E9" s="6">
        <v>2003</v>
      </c>
      <c r="F9" s="7"/>
      <c r="G9" s="6" t="s">
        <v>64</v>
      </c>
      <c r="H9" s="6" t="s">
        <v>65</v>
      </c>
      <c r="I9" s="6">
        <v>2003</v>
      </c>
      <c r="J9" s="7"/>
      <c r="K9" s="7"/>
      <c r="L9" s="8" t="str">
        <f t="shared" si="0"/>
        <v>Jerič / Zajc</v>
      </c>
      <c r="N9" s="10" t="s">
        <v>61</v>
      </c>
      <c r="O9" s="10" t="s">
        <v>61</v>
      </c>
    </row>
    <row r="10" spans="1:16" ht="15.75" customHeight="1" x14ac:dyDescent="0.2">
      <c r="A10" s="5">
        <v>9</v>
      </c>
      <c r="B10" s="6" t="s">
        <v>66</v>
      </c>
      <c r="C10" s="6" t="s">
        <v>67</v>
      </c>
      <c r="D10" s="6" t="s">
        <v>24</v>
      </c>
      <c r="E10" s="6">
        <v>2003</v>
      </c>
      <c r="F10" s="7"/>
      <c r="G10" s="6" t="s">
        <v>69</v>
      </c>
      <c r="H10" s="6" t="s">
        <v>70</v>
      </c>
      <c r="I10" s="6">
        <v>2005</v>
      </c>
      <c r="J10" s="7"/>
      <c r="K10" s="7"/>
      <c r="L10" s="8" t="str">
        <f t="shared" si="0"/>
        <v>Drnovšek / Okorn</v>
      </c>
      <c r="N10" s="10" t="s">
        <v>35</v>
      </c>
      <c r="O10" s="10" t="s">
        <v>35</v>
      </c>
    </row>
    <row r="11" spans="1:16" ht="15.75" customHeight="1" x14ac:dyDescent="0.2">
      <c r="A11" s="5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 t="str">
        <f t="shared" si="0"/>
        <v xml:space="preserve"> / </v>
      </c>
    </row>
    <row r="12" spans="1:16" ht="15.75" customHeight="1" x14ac:dyDescent="0.2">
      <c r="A12" s="5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 t="str">
        <f t="shared" si="0"/>
        <v xml:space="preserve"> / </v>
      </c>
    </row>
    <row r="13" spans="1:16" ht="15.75" customHeight="1" x14ac:dyDescent="0.2">
      <c r="A13" s="5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 t="str">
        <f t="shared" si="0"/>
        <v xml:space="preserve"> /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/>
  </sheetViews>
  <sheetFormatPr defaultColWidth="14.42578125" defaultRowHeight="15.75" customHeight="1" x14ac:dyDescent="0.2"/>
  <cols>
    <col min="1" max="1" width="10.5703125" customWidth="1"/>
    <col min="2" max="2" width="5.42578125" customWidth="1"/>
    <col min="3" max="3" width="4.5703125" customWidth="1"/>
    <col min="4" max="4" width="20.85546875" customWidth="1"/>
    <col min="5" max="5" width="3" customWidth="1"/>
    <col min="6" max="6" width="19.85546875" customWidth="1"/>
    <col min="7" max="7" width="6.28515625" customWidth="1"/>
    <col min="8" max="8" width="3.85546875" customWidth="1"/>
    <col min="9" max="9" width="6.28515625" customWidth="1"/>
    <col min="10" max="10" width="6.42578125" customWidth="1"/>
    <col min="11" max="11" width="6.28515625" customWidth="1"/>
    <col min="12" max="12" width="3.85546875" customWidth="1"/>
    <col min="13" max="14" width="6.28515625" customWidth="1"/>
    <col min="15" max="15" width="3.85546875" customWidth="1"/>
    <col min="16" max="17" width="6.28515625" customWidth="1"/>
    <col min="18" max="18" width="3.85546875" customWidth="1"/>
    <col min="19" max="19" width="6.28515625" customWidth="1"/>
    <col min="20" max="20" width="6.5703125" customWidth="1"/>
    <col min="21" max="21" width="7.42578125" customWidth="1"/>
    <col min="22" max="22" width="10.5703125" customWidth="1"/>
  </cols>
  <sheetData>
    <row r="1" spans="1:22" ht="15.75" customHeight="1" x14ac:dyDescent="0.2">
      <c r="A1" s="2" t="s">
        <v>2</v>
      </c>
      <c r="B1" s="2" t="s">
        <v>6</v>
      </c>
      <c r="C1" s="2" t="s">
        <v>7</v>
      </c>
      <c r="D1" s="3" t="s">
        <v>8</v>
      </c>
      <c r="E1" s="3" t="s">
        <v>25</v>
      </c>
      <c r="F1" s="3" t="s">
        <v>26</v>
      </c>
      <c r="G1" s="17" t="s">
        <v>27</v>
      </c>
      <c r="H1" s="18"/>
      <c r="I1" s="18"/>
      <c r="J1" s="2" t="s">
        <v>28</v>
      </c>
      <c r="K1" s="17" t="s">
        <v>29</v>
      </c>
      <c r="L1" s="18"/>
      <c r="M1" s="19"/>
      <c r="N1" s="17" t="s">
        <v>30</v>
      </c>
      <c r="O1" s="18"/>
      <c r="P1" s="19"/>
      <c r="Q1" s="17" t="s">
        <v>31</v>
      </c>
      <c r="R1" s="18"/>
      <c r="S1" s="19"/>
      <c r="T1" s="2" t="s">
        <v>32</v>
      </c>
      <c r="U1" s="2" t="s">
        <v>33</v>
      </c>
      <c r="V1" s="2" t="s">
        <v>34</v>
      </c>
    </row>
    <row r="2" spans="1:22" ht="15.75" customHeight="1" x14ac:dyDescent="0.2">
      <c r="A2" s="9">
        <v>1</v>
      </c>
      <c r="B2" s="9" t="s">
        <v>36</v>
      </c>
      <c r="C2" s="9">
        <v>1</v>
      </c>
      <c r="D2" s="9" t="str">
        <f>IF(Nosilci!$L$10=" / ",CONCATENATE("Seed #",Nosilci!$A$10),Nosilci!$L$10)</f>
        <v>Drnovšek / Okorn</v>
      </c>
      <c r="E2" s="9" t="s">
        <v>25</v>
      </c>
      <c r="F2" s="9" t="str">
        <f>IF(Nosilci!$L$9=" / ",CONCATENATE("Seed #",Nosilci!$A$9),Nosilci!$L$9)</f>
        <v>Jerič / Zajc</v>
      </c>
      <c r="G2" s="9">
        <f t="shared" ref="G2:G23" si="0">IF(K2=M2,"",SUM(IF(K2&gt;M2,1,0),IF(N2&gt;P2,1,0),IF(Q2&lt;=S2,0,1)))</f>
        <v>1</v>
      </c>
      <c r="H2" s="9" t="s">
        <v>68</v>
      </c>
      <c r="I2" s="15">
        <f t="shared" ref="I2:I23" si="1">IF(K2=M2,"",SUM(IF(K2&lt;M2,1,0),IF(N2&lt;P2,1,0),IF(Q2&gt;=S2,0,1)))</f>
        <v>2</v>
      </c>
      <c r="J2" s="13">
        <v>0.41666666666666669</v>
      </c>
      <c r="K2" s="9">
        <v>21</v>
      </c>
      <c r="L2" s="9" t="s">
        <v>68</v>
      </c>
      <c r="M2" s="9">
        <v>10</v>
      </c>
      <c r="N2" s="9">
        <v>21</v>
      </c>
      <c r="O2" s="9" t="s">
        <v>68</v>
      </c>
      <c r="P2" s="9">
        <v>23</v>
      </c>
      <c r="Q2" s="9">
        <v>12</v>
      </c>
      <c r="R2" s="9" t="s">
        <v>68</v>
      </c>
      <c r="S2" s="9">
        <v>15</v>
      </c>
      <c r="T2" s="14"/>
      <c r="U2" s="14"/>
      <c r="V2" s="9">
        <v>1</v>
      </c>
    </row>
    <row r="3" spans="1:22" ht="15.75" customHeight="1" x14ac:dyDescent="0.2">
      <c r="A3" s="9">
        <v>2</v>
      </c>
      <c r="B3" s="9" t="s">
        <v>36</v>
      </c>
      <c r="C3" s="16"/>
      <c r="D3" s="9" t="str">
        <f>IF(Nosilci!$L$6=" / ",CONCATENATE("Seed #",Nosilci!$A$6),Nosilci!$L$6)</f>
        <v>Magašič / Vodovnik</v>
      </c>
      <c r="E3" s="9" t="s">
        <v>25</v>
      </c>
      <c r="F3" s="9" t="str">
        <f>IF(Nosilci!$L$13=" / ",CONCATENATE("Seed #",Nosilci!$A$13),Nosilci!$L$13)</f>
        <v>Seed #12</v>
      </c>
      <c r="G3" s="9">
        <f t="shared" si="0"/>
        <v>2</v>
      </c>
      <c r="H3" s="9" t="s">
        <v>68</v>
      </c>
      <c r="I3" s="15">
        <f t="shared" si="1"/>
        <v>0</v>
      </c>
      <c r="J3" s="13">
        <v>0</v>
      </c>
      <c r="K3" s="9">
        <v>21</v>
      </c>
      <c r="L3" s="9" t="s">
        <v>68</v>
      </c>
      <c r="M3" s="9">
        <v>0</v>
      </c>
      <c r="N3" s="9">
        <v>21</v>
      </c>
      <c r="O3" s="9" t="s">
        <v>68</v>
      </c>
      <c r="P3" s="9">
        <v>0</v>
      </c>
      <c r="Q3" s="16"/>
      <c r="R3" s="9" t="s">
        <v>68</v>
      </c>
      <c r="S3" s="16"/>
      <c r="T3" s="14"/>
      <c r="U3" s="14"/>
      <c r="V3" s="9"/>
    </row>
    <row r="4" spans="1:22" ht="15.75" customHeight="1" x14ac:dyDescent="0.2">
      <c r="A4" s="9">
        <v>3</v>
      </c>
      <c r="B4" s="9" t="s">
        <v>36</v>
      </c>
      <c r="C4" s="16"/>
      <c r="D4" s="9" t="str">
        <f>IF(Nosilci!$L$12=" / ",CONCATENATE("Seed #",Nosilci!$A$12),Nosilci!$L$12)</f>
        <v>Seed #11</v>
      </c>
      <c r="E4" s="9" t="s">
        <v>25</v>
      </c>
      <c r="F4" s="9" t="str">
        <f>IF(Nosilci!$L$7=" / ",CONCATENATE("Seed #",Nosilci!$A$7),Nosilci!$L$7)</f>
        <v>Bračko / Vinkovič</v>
      </c>
      <c r="G4" s="9">
        <f t="shared" si="0"/>
        <v>0</v>
      </c>
      <c r="H4" s="9" t="s">
        <v>68</v>
      </c>
      <c r="I4" s="15">
        <f t="shared" si="1"/>
        <v>2</v>
      </c>
      <c r="J4" s="13">
        <v>0</v>
      </c>
      <c r="K4" s="9">
        <v>0</v>
      </c>
      <c r="L4" s="9" t="s">
        <v>68</v>
      </c>
      <c r="M4" s="9">
        <v>21</v>
      </c>
      <c r="N4" s="9">
        <v>0</v>
      </c>
      <c r="O4" s="9" t="s">
        <v>68</v>
      </c>
      <c r="P4" s="9">
        <v>21</v>
      </c>
      <c r="Q4" s="16"/>
      <c r="R4" s="9" t="s">
        <v>68</v>
      </c>
      <c r="S4" s="16"/>
      <c r="T4" s="14"/>
      <c r="U4" s="14"/>
      <c r="V4" s="9"/>
    </row>
    <row r="5" spans="1:22" ht="15.75" customHeight="1" x14ac:dyDescent="0.2">
      <c r="A5" s="9">
        <v>4</v>
      </c>
      <c r="B5" s="9" t="s">
        <v>36</v>
      </c>
      <c r="C5" s="16"/>
      <c r="D5" s="9" t="str">
        <f>IF(Nosilci!$L$8=" / ",CONCATENATE("Seed #",Nosilci!$A$8),Nosilci!$L$8)</f>
        <v>Kumperščak / Kereži</v>
      </c>
      <c r="E5" s="9" t="s">
        <v>25</v>
      </c>
      <c r="F5" s="9" t="str">
        <f>IF(Nosilci!$L$11=" / ",CONCATENATE("Seed #",Nosilci!$A$11),Nosilci!$L$11)</f>
        <v>Seed #10</v>
      </c>
      <c r="G5" s="9">
        <f t="shared" si="0"/>
        <v>2</v>
      </c>
      <c r="H5" s="9" t="s">
        <v>68</v>
      </c>
      <c r="I5" s="15">
        <f t="shared" si="1"/>
        <v>0</v>
      </c>
      <c r="J5" s="13">
        <v>0</v>
      </c>
      <c r="K5" s="9">
        <v>21</v>
      </c>
      <c r="L5" s="9" t="s">
        <v>68</v>
      </c>
      <c r="M5" s="9">
        <v>0</v>
      </c>
      <c r="N5" s="9">
        <v>21</v>
      </c>
      <c r="O5" s="9" t="s">
        <v>68</v>
      </c>
      <c r="P5" s="9">
        <v>0</v>
      </c>
      <c r="Q5" s="16"/>
      <c r="R5" s="9" t="s">
        <v>68</v>
      </c>
      <c r="S5" s="16"/>
      <c r="T5" s="14"/>
      <c r="U5" s="14"/>
      <c r="V5" s="9"/>
    </row>
    <row r="6" spans="1:22" ht="15.75" customHeight="1" x14ac:dyDescent="0.2">
      <c r="A6" s="9">
        <v>5</v>
      </c>
      <c r="B6" s="9" t="s">
        <v>71</v>
      </c>
      <c r="C6" s="9">
        <v>1</v>
      </c>
      <c r="D6" s="9" t="str">
        <f>IF(Nosilci!$L$2=" / ",CONCATENATE("Seed #",Nosilci!$A$2),Nosilci!$L$2)</f>
        <v>Planinšek / Matko</v>
      </c>
      <c r="E6" s="9" t="s">
        <v>25</v>
      </c>
      <c r="F6" s="9" t="str">
        <f>IF($G$2=$I$2,CONCATENATE("Winner Match #",$A$2),IF($G$2&gt;$I$2,D2,$F$2))</f>
        <v>Jerič / Zajc</v>
      </c>
      <c r="G6" s="9">
        <f t="shared" si="0"/>
        <v>2</v>
      </c>
      <c r="H6" s="9" t="s">
        <v>68</v>
      </c>
      <c r="I6" s="15">
        <f t="shared" si="1"/>
        <v>0</v>
      </c>
      <c r="J6" s="13">
        <v>0.47916666666666669</v>
      </c>
      <c r="K6" s="9">
        <v>21</v>
      </c>
      <c r="L6" s="9" t="s">
        <v>68</v>
      </c>
      <c r="M6" s="9">
        <v>14</v>
      </c>
      <c r="N6" s="9">
        <v>21</v>
      </c>
      <c r="O6" s="9" t="s">
        <v>68</v>
      </c>
      <c r="P6" s="9">
        <v>12</v>
      </c>
      <c r="Q6" s="16"/>
      <c r="R6" s="9" t="s">
        <v>68</v>
      </c>
      <c r="S6" s="16"/>
      <c r="T6" s="14"/>
      <c r="U6" s="14"/>
      <c r="V6" s="9">
        <v>4</v>
      </c>
    </row>
    <row r="7" spans="1:22" ht="15.75" customHeight="1" x14ac:dyDescent="0.2">
      <c r="A7" s="9">
        <v>6</v>
      </c>
      <c r="B7" s="9" t="s">
        <v>71</v>
      </c>
      <c r="C7" s="9">
        <v>1</v>
      </c>
      <c r="D7" s="9" t="str">
        <f>IF($G$3=$I$3,CONCATENATE("Winner Match #",$A$3),IF($G$3&gt;$I$3,D3,$F$3))</f>
        <v>Magašič / Vodovnik</v>
      </c>
      <c r="E7" s="9" t="s">
        <v>25</v>
      </c>
      <c r="F7" s="9" t="str">
        <f>IF(Nosilci!$L$5=" / ",CONCATENATE("Seed #",Nosilci!$A$5),Nosilci!$L$5)</f>
        <v>Mujanovic / Krt</v>
      </c>
      <c r="G7" s="9">
        <f t="shared" si="0"/>
        <v>2</v>
      </c>
      <c r="H7" s="9" t="s">
        <v>68</v>
      </c>
      <c r="I7" s="15">
        <f t="shared" si="1"/>
        <v>0</v>
      </c>
      <c r="J7" s="13">
        <v>0.4513888888888889</v>
      </c>
      <c r="K7" s="9">
        <v>21</v>
      </c>
      <c r="L7" s="9" t="s">
        <v>68</v>
      </c>
      <c r="M7" s="9">
        <v>15</v>
      </c>
      <c r="N7" s="9">
        <v>21</v>
      </c>
      <c r="O7" s="9" t="s">
        <v>68</v>
      </c>
      <c r="P7" s="9">
        <v>17</v>
      </c>
      <c r="Q7" s="16"/>
      <c r="R7" s="9" t="s">
        <v>68</v>
      </c>
      <c r="S7" s="16"/>
      <c r="T7" s="14"/>
      <c r="U7" s="14"/>
      <c r="V7" s="9">
        <v>5</v>
      </c>
    </row>
    <row r="8" spans="1:22" ht="15.75" customHeight="1" x14ac:dyDescent="0.2">
      <c r="A8" s="9">
        <v>7</v>
      </c>
      <c r="B8" s="9" t="s">
        <v>71</v>
      </c>
      <c r="C8" s="9">
        <v>4</v>
      </c>
      <c r="D8" s="9" t="str">
        <f>IF(Nosilci!$L$4=" / ",CONCATENATE("Seed #",Nosilci!$A$4),Nosilci!$L$4)</f>
        <v>Elikan / Prevorčnik</v>
      </c>
      <c r="E8" s="9" t="s">
        <v>25</v>
      </c>
      <c r="F8" s="9" t="str">
        <f>IF($G$4=$I$4,CONCATENATE("Winner Match #",$A$4),IF($G$4&gt;$I$4,D4,$F$4))</f>
        <v>Bračko / Vinkovič</v>
      </c>
      <c r="G8" s="9">
        <f t="shared" si="0"/>
        <v>0</v>
      </c>
      <c r="H8" s="9" t="s">
        <v>68</v>
      </c>
      <c r="I8" s="15">
        <f t="shared" si="1"/>
        <v>2</v>
      </c>
      <c r="J8" s="13">
        <v>0.47916666666666669</v>
      </c>
      <c r="K8" s="9">
        <v>9</v>
      </c>
      <c r="L8" s="9" t="s">
        <v>68</v>
      </c>
      <c r="M8" s="9">
        <v>21</v>
      </c>
      <c r="N8" s="9">
        <v>6</v>
      </c>
      <c r="O8" s="9" t="s">
        <v>68</v>
      </c>
      <c r="P8" s="9">
        <v>21</v>
      </c>
      <c r="Q8" s="16"/>
      <c r="R8" s="9" t="s">
        <v>68</v>
      </c>
      <c r="S8" s="16"/>
      <c r="T8" s="14"/>
      <c r="U8" s="14"/>
      <c r="V8" s="9">
        <v>2</v>
      </c>
    </row>
    <row r="9" spans="1:22" ht="15.75" customHeight="1" x14ac:dyDescent="0.2">
      <c r="A9" s="9">
        <v>8</v>
      </c>
      <c r="B9" s="9" t="s">
        <v>71</v>
      </c>
      <c r="C9" s="9">
        <v>4</v>
      </c>
      <c r="D9" s="9" t="str">
        <f>IF($G$5=$I$5,CONCATENATE("Winner Match #",$A$5),IF($G$5&gt;$I$5,D5,$F$5))</f>
        <v>Kumperščak / Kereži</v>
      </c>
      <c r="E9" s="9" t="s">
        <v>25</v>
      </c>
      <c r="F9" s="9" t="str">
        <f>IF(Nosilci!$L$3=" / ",CONCATENATE("Seed #",Nosilci!$A$3),Nosilci!$L$3)</f>
        <v>Cestnik / Cestnik</v>
      </c>
      <c r="G9" s="9">
        <f t="shared" si="0"/>
        <v>2</v>
      </c>
      <c r="H9" s="9" t="s">
        <v>68</v>
      </c>
      <c r="I9" s="15">
        <f t="shared" si="1"/>
        <v>0</v>
      </c>
      <c r="J9" s="13">
        <v>0.4513888888888889</v>
      </c>
      <c r="K9" s="9">
        <v>21</v>
      </c>
      <c r="L9" s="9" t="s">
        <v>68</v>
      </c>
      <c r="M9" s="9">
        <v>14</v>
      </c>
      <c r="N9" s="9">
        <v>21</v>
      </c>
      <c r="O9" s="9" t="s">
        <v>68</v>
      </c>
      <c r="P9" s="9">
        <v>13</v>
      </c>
      <c r="Q9" s="16"/>
      <c r="R9" s="9" t="s">
        <v>68</v>
      </c>
      <c r="S9" s="16"/>
      <c r="T9" s="14"/>
      <c r="U9" s="14"/>
      <c r="V9" s="9">
        <v>3</v>
      </c>
    </row>
    <row r="10" spans="1:22" ht="15.75" customHeight="1" x14ac:dyDescent="0.2">
      <c r="A10" s="9">
        <v>9</v>
      </c>
      <c r="B10" s="9">
        <v>9</v>
      </c>
      <c r="C10" s="16"/>
      <c r="D10" s="9" t="str">
        <f>IF($G$5=$I$5,CONCATENATE("Loser Match #",$A$5),IF($G$5&lt;$I$5,$D$5,$F$5))</f>
        <v>Seed #10</v>
      </c>
      <c r="E10" s="9" t="s">
        <v>25</v>
      </c>
      <c r="F10" s="9" t="str">
        <f>IF($G$6=$I$6,CONCATENATE("Loser Match #",$A$6),IF($G$6&lt;$I$6,D6,$F$6))</f>
        <v>Jerič / Zajc</v>
      </c>
      <c r="G10" s="9">
        <f t="shared" si="0"/>
        <v>0</v>
      </c>
      <c r="H10" s="9" t="s">
        <v>68</v>
      </c>
      <c r="I10" s="15">
        <f t="shared" si="1"/>
        <v>2</v>
      </c>
      <c r="J10" s="13">
        <v>0</v>
      </c>
      <c r="K10" s="9">
        <v>0</v>
      </c>
      <c r="L10" s="9" t="s">
        <v>68</v>
      </c>
      <c r="M10" s="9">
        <v>21</v>
      </c>
      <c r="N10" s="9">
        <v>0</v>
      </c>
      <c r="O10" s="9" t="s">
        <v>68</v>
      </c>
      <c r="P10" s="9">
        <v>21</v>
      </c>
      <c r="Q10" s="16"/>
      <c r="R10" s="9" t="s">
        <v>68</v>
      </c>
      <c r="S10" s="16"/>
      <c r="T10" s="14"/>
      <c r="U10" s="14"/>
      <c r="V10" s="9"/>
    </row>
    <row r="11" spans="1:22" ht="15.75" customHeight="1" x14ac:dyDescent="0.2">
      <c r="A11" s="9">
        <v>10</v>
      </c>
      <c r="B11" s="9">
        <v>9</v>
      </c>
      <c r="C11" s="16"/>
      <c r="D11" s="9" t="str">
        <f>IF($G$4=$I$4,CONCATENATE("Loser Match #",$A$4),IF($G$4&lt;$I$4,D4,$F$4))</f>
        <v>Seed #11</v>
      </c>
      <c r="E11" s="9" t="s">
        <v>25</v>
      </c>
      <c r="F11" s="9" t="str">
        <f>IF($G$7=$I$7,CONCATENATE("Loser Match #",$A$7),IF($G$7&lt;$I$7,$D$7,$F$7))</f>
        <v>Mujanovic / Krt</v>
      </c>
      <c r="G11" s="9">
        <f t="shared" si="0"/>
        <v>0</v>
      </c>
      <c r="H11" s="9" t="s">
        <v>68</v>
      </c>
      <c r="I11" s="15">
        <f t="shared" si="1"/>
        <v>2</v>
      </c>
      <c r="J11" s="13">
        <v>0</v>
      </c>
      <c r="K11" s="9">
        <v>0</v>
      </c>
      <c r="L11" s="9" t="s">
        <v>68</v>
      </c>
      <c r="M11" s="9">
        <v>21</v>
      </c>
      <c r="N11" s="9">
        <v>0</v>
      </c>
      <c r="O11" s="9" t="s">
        <v>68</v>
      </c>
      <c r="P11" s="9">
        <v>21</v>
      </c>
      <c r="Q11" s="16"/>
      <c r="R11" s="9" t="s">
        <v>68</v>
      </c>
      <c r="S11" s="16"/>
      <c r="T11" s="14"/>
      <c r="U11" s="14"/>
      <c r="V11" s="9"/>
    </row>
    <row r="12" spans="1:22" ht="15.75" customHeight="1" x14ac:dyDescent="0.2">
      <c r="A12" s="9">
        <v>11</v>
      </c>
      <c r="B12" s="9">
        <v>9</v>
      </c>
      <c r="C12" s="16"/>
      <c r="D12" s="9" t="str">
        <f>IF($G$3=$I$3,CONCATENATE("Loser Match #",$A$3),IF($G$3&lt;$I$3,D3,$F$3))</f>
        <v>Seed #12</v>
      </c>
      <c r="E12" s="9" t="s">
        <v>25</v>
      </c>
      <c r="F12" s="9" t="str">
        <f>IF($G$8=$I$8,CONCATENATE("Loser Match #",$A$8),IF($G$8&lt;$I$8,D8,$F$8))</f>
        <v>Elikan / Prevorčnik</v>
      </c>
      <c r="G12" s="9">
        <f t="shared" si="0"/>
        <v>0</v>
      </c>
      <c r="H12" s="9" t="s">
        <v>68</v>
      </c>
      <c r="I12" s="15">
        <f t="shared" si="1"/>
        <v>2</v>
      </c>
      <c r="J12" s="13">
        <v>0</v>
      </c>
      <c r="K12" s="9">
        <v>0</v>
      </c>
      <c r="L12" s="9" t="s">
        <v>68</v>
      </c>
      <c r="M12" s="9">
        <v>21</v>
      </c>
      <c r="N12" s="9">
        <v>0</v>
      </c>
      <c r="O12" s="9" t="s">
        <v>68</v>
      </c>
      <c r="P12" s="9">
        <v>21</v>
      </c>
      <c r="Q12" s="16"/>
      <c r="R12" s="9" t="s">
        <v>68</v>
      </c>
      <c r="S12" s="16"/>
      <c r="T12" s="14"/>
      <c r="U12" s="14"/>
      <c r="V12" s="9"/>
    </row>
    <row r="13" spans="1:22" ht="15.75" customHeight="1" x14ac:dyDescent="0.2">
      <c r="A13" s="9">
        <v>12</v>
      </c>
      <c r="B13" s="9">
        <v>9</v>
      </c>
      <c r="C13" s="9">
        <v>4</v>
      </c>
      <c r="D13" s="9" t="str">
        <f>IF($G$2=$I$2,CONCATENATE("Loser Match #",$A$2),IF($G$2&lt;$I$2,$D$2,$F$2))</f>
        <v>Drnovšek / Okorn</v>
      </c>
      <c r="E13" s="9" t="s">
        <v>25</v>
      </c>
      <c r="F13" s="9" t="str">
        <f>IF($G$9=$I$9,CONCATENATE("Loser Match #",$A$9),IF($G$9&lt;$I$9,D9,$F$9))</f>
        <v>Cestnik / Cestnik</v>
      </c>
      <c r="G13" s="9">
        <f t="shared" si="0"/>
        <v>2</v>
      </c>
      <c r="H13" s="9" t="s">
        <v>68</v>
      </c>
      <c r="I13" s="15">
        <f t="shared" si="1"/>
        <v>0</v>
      </c>
      <c r="J13" s="13">
        <v>0.5</v>
      </c>
      <c r="K13" s="9">
        <v>21</v>
      </c>
      <c r="L13" s="9" t="s">
        <v>68</v>
      </c>
      <c r="M13" s="9">
        <v>14</v>
      </c>
      <c r="N13" s="9">
        <v>21</v>
      </c>
      <c r="O13" s="9" t="s">
        <v>68</v>
      </c>
      <c r="P13" s="9">
        <v>14</v>
      </c>
      <c r="Q13" s="16"/>
      <c r="R13" s="9" t="s">
        <v>68</v>
      </c>
      <c r="S13" s="16"/>
      <c r="T13" s="14"/>
      <c r="U13" s="14"/>
      <c r="V13" s="9">
        <v>6</v>
      </c>
    </row>
    <row r="14" spans="1:22" ht="15.75" customHeight="1" x14ac:dyDescent="0.2">
      <c r="A14" s="9">
        <v>13</v>
      </c>
      <c r="B14" s="9" t="s">
        <v>72</v>
      </c>
      <c r="C14" s="9">
        <v>1</v>
      </c>
      <c r="D14" s="9" t="str">
        <f>IF($G$6=$I$6,CONCATENATE("Winner Match #",$A$6),IF($G$6&gt;$I$6,D6,$F$6))</f>
        <v>Planinšek / Matko</v>
      </c>
      <c r="E14" s="9" t="s">
        <v>25</v>
      </c>
      <c r="F14" s="9" t="str">
        <f>IF($G$7=$I$7,CONCATENATE("Winner Match #",$A$7),IF($G$7&gt;$I$7,$D$7,$F$7))</f>
        <v>Magašič / Vodovnik</v>
      </c>
      <c r="G14" s="9">
        <f t="shared" si="0"/>
        <v>2</v>
      </c>
      <c r="H14" s="9" t="s">
        <v>68</v>
      </c>
      <c r="I14" s="15">
        <f t="shared" si="1"/>
        <v>0</v>
      </c>
      <c r="J14" s="13">
        <v>0.51388888888888884</v>
      </c>
      <c r="K14" s="9">
        <v>21</v>
      </c>
      <c r="L14" s="9" t="s">
        <v>68</v>
      </c>
      <c r="M14" s="9">
        <v>12</v>
      </c>
      <c r="N14" s="9">
        <v>21</v>
      </c>
      <c r="O14" s="9" t="s">
        <v>68</v>
      </c>
      <c r="P14" s="9">
        <v>6</v>
      </c>
      <c r="Q14" s="16"/>
      <c r="R14" s="9" t="s">
        <v>68</v>
      </c>
      <c r="S14" s="16"/>
      <c r="T14" s="14"/>
      <c r="U14" s="14"/>
      <c r="V14" s="9">
        <v>7</v>
      </c>
    </row>
    <row r="15" spans="1:22" ht="15.75" customHeight="1" x14ac:dyDescent="0.2">
      <c r="A15" s="9">
        <v>14</v>
      </c>
      <c r="B15" s="9" t="s">
        <v>72</v>
      </c>
      <c r="C15" s="9">
        <v>4</v>
      </c>
      <c r="D15" s="9" t="str">
        <f>IF($G$8=$I$8,CONCATENATE("Winner Match #",$A$8),IF($G$8&gt;$I$8,D8,$F$8))</f>
        <v>Bračko / Vinkovič</v>
      </c>
      <c r="E15" s="9" t="s">
        <v>25</v>
      </c>
      <c r="F15" s="9" t="str">
        <f>IF($G$9=$I$9,CONCATENATE("Winner Match #",$A$9),IF($G$9&gt;$I$9,$D$9,$F$9))</f>
        <v>Kumperščak / Kereži</v>
      </c>
      <c r="G15" s="9">
        <f t="shared" si="0"/>
        <v>2</v>
      </c>
      <c r="H15" s="9" t="s">
        <v>68</v>
      </c>
      <c r="I15" s="15">
        <f t="shared" si="1"/>
        <v>0</v>
      </c>
      <c r="J15" s="13">
        <v>0.52777777777777779</v>
      </c>
      <c r="K15" s="9">
        <v>21</v>
      </c>
      <c r="L15" s="9" t="s">
        <v>68</v>
      </c>
      <c r="M15" s="9">
        <v>8</v>
      </c>
      <c r="N15" s="9">
        <v>21</v>
      </c>
      <c r="O15" s="9" t="s">
        <v>68</v>
      </c>
      <c r="P15" s="9">
        <v>7</v>
      </c>
      <c r="Q15" s="16"/>
      <c r="R15" s="9" t="s">
        <v>68</v>
      </c>
      <c r="S15" s="16"/>
      <c r="T15" s="14"/>
      <c r="U15" s="14"/>
      <c r="V15" s="9">
        <v>8</v>
      </c>
    </row>
    <row r="16" spans="1:22" ht="15.75" customHeight="1" x14ac:dyDescent="0.2">
      <c r="A16" s="9">
        <v>15</v>
      </c>
      <c r="B16" s="9">
        <v>7</v>
      </c>
      <c r="C16" s="9">
        <v>4</v>
      </c>
      <c r="D16" s="9" t="str">
        <f>IF($G$10=$I$10,CONCATENATE("Winner Match #",$A$10),IF($G$10&gt;$I$10,$D$10,$F$10))</f>
        <v>Jerič / Zajc</v>
      </c>
      <c r="E16" s="9" t="s">
        <v>25</v>
      </c>
      <c r="F16" s="9" t="str">
        <f>IF($G$11=$I$11,CONCATENATE("Winner Match #",$A$11),IF($G$11&gt;$I$11,$D$11,$F$11))</f>
        <v>Mujanovic / Krt</v>
      </c>
      <c r="G16" s="9">
        <f t="shared" si="0"/>
        <v>2</v>
      </c>
      <c r="H16" s="9" t="s">
        <v>68</v>
      </c>
      <c r="I16" s="15">
        <f t="shared" si="1"/>
        <v>0</v>
      </c>
      <c r="J16" s="13">
        <v>0.57291666666666663</v>
      </c>
      <c r="K16" s="9">
        <v>21</v>
      </c>
      <c r="L16" s="9" t="s">
        <v>68</v>
      </c>
      <c r="M16" s="9">
        <v>13</v>
      </c>
      <c r="N16" s="9">
        <v>21</v>
      </c>
      <c r="O16" s="9" t="s">
        <v>68</v>
      </c>
      <c r="P16" s="9">
        <v>7</v>
      </c>
      <c r="Q16" s="16"/>
      <c r="R16" s="9" t="s">
        <v>68</v>
      </c>
      <c r="S16" s="16"/>
      <c r="T16" s="14"/>
      <c r="U16" s="14"/>
      <c r="V16" s="9">
        <v>9</v>
      </c>
    </row>
    <row r="17" spans="1:22" ht="15.75" customHeight="1" x14ac:dyDescent="0.2">
      <c r="A17" s="9">
        <v>16</v>
      </c>
      <c r="B17" s="9">
        <v>7</v>
      </c>
      <c r="C17" s="9">
        <v>1</v>
      </c>
      <c r="D17" s="9" t="str">
        <f>IF($G$12=$I$12,CONCATENATE("Winner Match #",$A$12),IF($G$12&gt;$I$12,$D$12,$F$12))</f>
        <v>Elikan / Prevorčnik</v>
      </c>
      <c r="E17" s="9" t="s">
        <v>25</v>
      </c>
      <c r="F17" s="9" t="str">
        <f>IF($G$13=$I$13,CONCATENATE("Winner Match #",$A$13),IF($G$13&gt;$I$13,$D$13,$F$13))</f>
        <v>Drnovšek / Okorn</v>
      </c>
      <c r="G17" s="9">
        <f t="shared" si="0"/>
        <v>0</v>
      </c>
      <c r="H17" s="9" t="s">
        <v>68</v>
      </c>
      <c r="I17" s="15">
        <f t="shared" si="1"/>
        <v>2</v>
      </c>
      <c r="J17" s="13">
        <v>0.57291666666666663</v>
      </c>
      <c r="K17" s="9">
        <v>10</v>
      </c>
      <c r="L17" s="9" t="s">
        <v>68</v>
      </c>
      <c r="M17" s="9">
        <v>21</v>
      </c>
      <c r="N17" s="9">
        <v>16</v>
      </c>
      <c r="O17" s="9" t="s">
        <v>68</v>
      </c>
      <c r="P17" s="9">
        <v>21</v>
      </c>
      <c r="Q17" s="16"/>
      <c r="R17" s="9" t="s">
        <v>68</v>
      </c>
      <c r="S17" s="16"/>
      <c r="T17" s="14"/>
      <c r="U17" s="14"/>
      <c r="V17" s="9">
        <v>10</v>
      </c>
    </row>
    <row r="18" spans="1:22" ht="15.75" customHeight="1" x14ac:dyDescent="0.2">
      <c r="A18" s="9">
        <v>17</v>
      </c>
      <c r="B18" s="9">
        <v>5</v>
      </c>
      <c r="C18" s="9">
        <v>4</v>
      </c>
      <c r="D18" s="9" t="str">
        <f>IF($G$15=$I$15,CONCATENATE("Loser Match #",$A$15),IF($G$15&lt;$I$15,$D$15,$F$15))</f>
        <v>Kumperščak / Kereži</v>
      </c>
      <c r="E18" s="9" t="s">
        <v>25</v>
      </c>
      <c r="F18" s="9" t="str">
        <f>IF($G$16=$I$16,CONCATENATE("Winner Match #",$A$16),IF($G$16&gt;$I$16,$D$16,$F$16))</f>
        <v>Jerič / Zajc</v>
      </c>
      <c r="G18" s="9">
        <f t="shared" si="0"/>
        <v>1</v>
      </c>
      <c r="H18" s="9" t="s">
        <v>68</v>
      </c>
      <c r="I18" s="15">
        <f t="shared" si="1"/>
        <v>2</v>
      </c>
      <c r="J18" s="13">
        <v>0.60416666666666663</v>
      </c>
      <c r="K18" s="9">
        <v>21</v>
      </c>
      <c r="L18" s="9" t="s">
        <v>68</v>
      </c>
      <c r="M18" s="9">
        <v>19</v>
      </c>
      <c r="N18" s="9">
        <v>13</v>
      </c>
      <c r="O18" s="9" t="s">
        <v>68</v>
      </c>
      <c r="P18" s="9">
        <v>21</v>
      </c>
      <c r="Q18" s="9">
        <v>14</v>
      </c>
      <c r="R18" s="9" t="s">
        <v>68</v>
      </c>
      <c r="S18" s="9">
        <v>16</v>
      </c>
      <c r="T18" s="14"/>
      <c r="U18" s="14"/>
      <c r="V18" s="9">
        <v>11</v>
      </c>
    </row>
    <row r="19" spans="1:22" ht="15.75" customHeight="1" x14ac:dyDescent="0.2">
      <c r="A19" s="9">
        <v>18</v>
      </c>
      <c r="B19" s="9">
        <v>5</v>
      </c>
      <c r="C19" s="9">
        <v>1</v>
      </c>
      <c r="D19" s="9" t="str">
        <f>IF($G$14=$I$14,CONCATENATE("Loser Match #",$A$14),IF($G$14&lt;$I$14,$D$14,$F$14))</f>
        <v>Magašič / Vodovnik</v>
      </c>
      <c r="E19" s="9" t="s">
        <v>25</v>
      </c>
      <c r="F19" s="9" t="str">
        <f>IF($G$17=$I$17,CONCATENATE("Winner Match #",$A$17),IF($G$17&gt;$I$17,$D$17,$F$17))</f>
        <v>Drnovšek / Okorn</v>
      </c>
      <c r="G19" s="9">
        <f t="shared" si="0"/>
        <v>0</v>
      </c>
      <c r="H19" s="9" t="s">
        <v>68</v>
      </c>
      <c r="I19" s="15">
        <f t="shared" si="1"/>
        <v>2</v>
      </c>
      <c r="J19" s="13">
        <v>0.60416666666666663</v>
      </c>
      <c r="K19" s="9">
        <v>11</v>
      </c>
      <c r="L19" s="9" t="s">
        <v>68</v>
      </c>
      <c r="M19" s="9">
        <v>21</v>
      </c>
      <c r="N19" s="9">
        <v>13</v>
      </c>
      <c r="O19" s="9" t="s">
        <v>68</v>
      </c>
      <c r="P19" s="9">
        <v>21</v>
      </c>
      <c r="Q19" s="16"/>
      <c r="R19" s="9" t="s">
        <v>68</v>
      </c>
      <c r="S19" s="16"/>
      <c r="T19" s="14"/>
      <c r="U19" s="14"/>
      <c r="V19" s="9">
        <v>12</v>
      </c>
    </row>
    <row r="20" spans="1:22" ht="15.75" customHeight="1" x14ac:dyDescent="0.2">
      <c r="A20" s="9">
        <v>19</v>
      </c>
      <c r="B20" s="9" t="s">
        <v>73</v>
      </c>
      <c r="C20" s="9">
        <v>1</v>
      </c>
      <c r="D20" s="9" t="str">
        <f>IF($G$14=$I$14,CONCATENATE("Winner Match #",$A$14),IF($G$14&gt;$I$14,$D$14,$F$14))</f>
        <v>Planinšek / Matko</v>
      </c>
      <c r="E20" s="9" t="s">
        <v>25</v>
      </c>
      <c r="F20" s="9" t="str">
        <f>IF($G$18=$I$18,CONCATENATE("Winner Match #",$A$18),IF($G$18&gt;$I$18,$D$18,$F$18))</f>
        <v>Jerič / Zajc</v>
      </c>
      <c r="G20" s="9">
        <f t="shared" si="0"/>
        <v>2</v>
      </c>
      <c r="H20" s="9" t="s">
        <v>68</v>
      </c>
      <c r="I20" s="15">
        <f t="shared" si="1"/>
        <v>0</v>
      </c>
      <c r="J20" s="13">
        <v>0.63541666666666663</v>
      </c>
      <c r="K20" s="9">
        <v>21</v>
      </c>
      <c r="L20" s="9" t="s">
        <v>68</v>
      </c>
      <c r="M20" s="9">
        <v>15</v>
      </c>
      <c r="N20" s="9">
        <v>21</v>
      </c>
      <c r="O20" s="9" t="s">
        <v>68</v>
      </c>
      <c r="P20" s="9">
        <v>11</v>
      </c>
      <c r="Q20" s="16"/>
      <c r="R20" s="9" t="s">
        <v>68</v>
      </c>
      <c r="S20" s="16"/>
      <c r="T20" s="14"/>
      <c r="U20" s="14"/>
      <c r="V20" s="9">
        <v>13</v>
      </c>
    </row>
    <row r="21" spans="1:22" ht="15.75" customHeight="1" x14ac:dyDescent="0.2">
      <c r="A21" s="9">
        <v>20</v>
      </c>
      <c r="B21" s="9" t="s">
        <v>73</v>
      </c>
      <c r="C21" s="9">
        <v>3</v>
      </c>
      <c r="D21" s="9" t="str">
        <f>IF($G$15=$I$15,CONCATENATE("Winner Match #",$A$15),IF($G$15&gt;$I$15,$D$15,$F$15))</f>
        <v>Bračko / Vinkovič</v>
      </c>
      <c r="E21" s="9" t="s">
        <v>25</v>
      </c>
      <c r="F21" s="9" t="str">
        <f>IF($G$19=$I$19,CONCATENATE("Winner Match #",$A$19),IF($G$19&gt;$I$19,$D$19,$F$19))</f>
        <v>Drnovšek / Okorn</v>
      </c>
      <c r="G21" s="9">
        <f t="shared" si="0"/>
        <v>2</v>
      </c>
      <c r="H21" s="9" t="s">
        <v>68</v>
      </c>
      <c r="I21" s="15">
        <f t="shared" si="1"/>
        <v>0</v>
      </c>
      <c r="J21" s="13">
        <v>0.63541666666666663</v>
      </c>
      <c r="K21" s="9">
        <v>21</v>
      </c>
      <c r="L21" s="9" t="s">
        <v>68</v>
      </c>
      <c r="M21" s="9">
        <v>2</v>
      </c>
      <c r="N21" s="9">
        <v>21</v>
      </c>
      <c r="O21" s="9" t="s">
        <v>68</v>
      </c>
      <c r="P21" s="9">
        <v>12</v>
      </c>
      <c r="Q21" s="16"/>
      <c r="R21" s="9" t="s">
        <v>68</v>
      </c>
      <c r="S21" s="16"/>
      <c r="T21" s="14"/>
      <c r="U21" s="14"/>
      <c r="V21" s="9">
        <v>14</v>
      </c>
    </row>
    <row r="22" spans="1:22" ht="15.75" customHeight="1" x14ac:dyDescent="0.2">
      <c r="A22" s="9">
        <v>21</v>
      </c>
      <c r="B22" s="9">
        <v>3</v>
      </c>
      <c r="C22" s="9">
        <v>3</v>
      </c>
      <c r="D22" s="9" t="str">
        <f>IF($G$20=$I$20,CONCATENATE("Loser Match #",$A$20),IF($G$20&lt;$I$20,$D$20,$F$20))</f>
        <v>Jerič / Zajc</v>
      </c>
      <c r="E22" s="9" t="s">
        <v>25</v>
      </c>
      <c r="F22" s="9" t="str">
        <f>IF($G$21=$I$21,CONCATENATE("Loser Match #",$A$21),IF($G$21&lt;$I$21,$D$21,$F$21))</f>
        <v>Drnovšek / Okorn</v>
      </c>
      <c r="G22" s="9">
        <f t="shared" si="0"/>
        <v>2</v>
      </c>
      <c r="H22" s="9" t="s">
        <v>68</v>
      </c>
      <c r="I22" s="15">
        <f t="shared" si="1"/>
        <v>0</v>
      </c>
      <c r="J22" s="13">
        <v>0.68055555555555558</v>
      </c>
      <c r="K22" s="9">
        <v>22</v>
      </c>
      <c r="L22" s="9" t="s">
        <v>68</v>
      </c>
      <c r="M22" s="9">
        <v>20</v>
      </c>
      <c r="N22" s="9">
        <v>21</v>
      </c>
      <c r="O22" s="9" t="s">
        <v>68</v>
      </c>
      <c r="P22" s="9">
        <v>19</v>
      </c>
      <c r="Q22" s="16"/>
      <c r="R22" s="9" t="s">
        <v>68</v>
      </c>
      <c r="S22" s="16"/>
      <c r="T22" s="14"/>
      <c r="U22" s="14"/>
      <c r="V22" s="9">
        <v>15</v>
      </c>
    </row>
    <row r="23" spans="1:22" ht="15.75" customHeight="1" x14ac:dyDescent="0.2">
      <c r="A23" s="9">
        <v>22</v>
      </c>
      <c r="B23" s="9" t="s">
        <v>74</v>
      </c>
      <c r="C23" s="9">
        <v>4</v>
      </c>
      <c r="D23" s="9" t="str">
        <f>IF($G$20=$I$20,CONCATENATE("Winner Match #",$A$20),IF($G$20&gt;$I$20,$D$20,$F$20))</f>
        <v>Planinšek / Matko</v>
      </c>
      <c r="E23" s="9" t="s">
        <v>25</v>
      </c>
      <c r="F23" s="9" t="str">
        <f>IF($G$21=$I$21,CONCATENATE("Winner Match #",$A$21),IF($G$21&gt;$I$21,$D$21,$F$21))</f>
        <v>Bračko / Vinkovič</v>
      </c>
      <c r="G23" s="9">
        <f t="shared" si="0"/>
        <v>0</v>
      </c>
      <c r="H23" s="9" t="s">
        <v>68</v>
      </c>
      <c r="I23" s="15">
        <f t="shared" si="1"/>
        <v>2</v>
      </c>
      <c r="J23" s="13">
        <v>0.68055555555555558</v>
      </c>
      <c r="K23" s="9">
        <v>12</v>
      </c>
      <c r="L23" s="9" t="s">
        <v>68</v>
      </c>
      <c r="M23" s="9">
        <v>21</v>
      </c>
      <c r="N23" s="9">
        <v>12</v>
      </c>
      <c r="O23" s="9" t="s">
        <v>68</v>
      </c>
      <c r="P23" s="9">
        <v>21</v>
      </c>
      <c r="Q23" s="16"/>
      <c r="R23" s="9" t="s">
        <v>68</v>
      </c>
      <c r="S23" s="16"/>
      <c r="T23" s="14"/>
      <c r="U23" s="14"/>
      <c r="V23" s="9">
        <v>16</v>
      </c>
    </row>
  </sheetData>
  <mergeCells count="4">
    <mergeCell ref="G1:I1"/>
    <mergeCell ref="K1:M1"/>
    <mergeCell ref="N1:P1"/>
    <mergeCell ref="Q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14.42578125" defaultRowHeight="15.75" customHeight="1" x14ac:dyDescent="0.2"/>
  <cols>
    <col min="1" max="1" width="10.5703125" customWidth="1"/>
    <col min="2" max="2" width="18.42578125" customWidth="1"/>
    <col min="3" max="3" width="10.7109375" customWidth="1"/>
    <col min="4" max="4" width="16" customWidth="1"/>
    <col min="5" max="5" width="3" customWidth="1"/>
    <col min="6" max="6" width="16" customWidth="1"/>
    <col min="7" max="7" width="6.28515625" customWidth="1"/>
    <col min="8" max="8" width="3.85546875" customWidth="1"/>
    <col min="9" max="9" width="6.28515625" customWidth="1"/>
    <col min="10" max="10" width="6.42578125" customWidth="1"/>
    <col min="11" max="11" width="6.28515625" customWidth="1"/>
    <col min="12" max="12" width="3.85546875" customWidth="1"/>
    <col min="13" max="14" width="6.28515625" customWidth="1"/>
    <col min="15" max="15" width="3.85546875" customWidth="1"/>
    <col min="16" max="17" width="6.28515625" customWidth="1"/>
    <col min="18" max="18" width="3.85546875" customWidth="1"/>
    <col min="19" max="19" width="6.28515625" customWidth="1"/>
    <col min="20" max="20" width="6.5703125" customWidth="1"/>
    <col min="21" max="21" width="7.42578125" customWidth="1"/>
  </cols>
  <sheetData>
    <row r="1" spans="1:21" ht="15.75" customHeight="1" x14ac:dyDescent="0.2">
      <c r="A1" s="1" t="s">
        <v>0</v>
      </c>
      <c r="B1" s="1" t="s">
        <v>3</v>
      </c>
      <c r="C1" s="4" t="s">
        <v>4</v>
      </c>
      <c r="D1" s="3"/>
      <c r="E1" s="3"/>
      <c r="F1" s="3"/>
      <c r="G1" s="17"/>
      <c r="H1" s="18"/>
      <c r="I1" s="18"/>
      <c r="J1" s="2"/>
      <c r="K1" s="17"/>
      <c r="L1" s="18"/>
      <c r="M1" s="19"/>
      <c r="N1" s="17"/>
      <c r="O1" s="18"/>
      <c r="P1" s="19"/>
      <c r="Q1" s="17"/>
      <c r="R1" s="18"/>
      <c r="S1" s="19"/>
      <c r="T1" s="2"/>
      <c r="U1" s="2"/>
    </row>
    <row r="2" spans="1:21" ht="15.75" customHeight="1" x14ac:dyDescent="0.2">
      <c r="A2" s="5">
        <v>1</v>
      </c>
      <c r="B2" s="11" t="str">
        <f>IF(Rezultati!$G$23=Rezultati!$I$23,"1. Rank",IF(Rezultati!$G$23&gt;Rezultati!$I$23,Rezultati!$D$23,Rezultati!$F$23))</f>
        <v>Bračko / Vinkovič</v>
      </c>
      <c r="C2" s="12">
        <v>100</v>
      </c>
      <c r="D2" s="9"/>
      <c r="E2" s="9"/>
      <c r="F2" s="9"/>
      <c r="G2" s="9"/>
      <c r="H2" s="9"/>
      <c r="I2" s="9"/>
      <c r="J2" s="13"/>
      <c r="K2" s="9"/>
      <c r="L2" s="9"/>
      <c r="M2" s="9"/>
      <c r="N2" s="9"/>
      <c r="O2" s="9"/>
      <c r="P2" s="9"/>
      <c r="Q2" s="9"/>
      <c r="R2" s="9"/>
      <c r="S2" s="9"/>
      <c r="T2" s="14"/>
      <c r="U2" s="14"/>
    </row>
    <row r="3" spans="1:21" ht="15.75" customHeight="1" x14ac:dyDescent="0.2">
      <c r="A3" s="5">
        <v>2</v>
      </c>
      <c r="B3" s="11" t="str">
        <f>IF(Rezultati!$G$23=Rezultati!$I$23,"2. Rank",IF(Rezultati!$G$23&lt;Rezultati!$I$23,Rezultati!$D$23,Rezultati!$F$23))</f>
        <v>Planinšek / Matko</v>
      </c>
      <c r="C3" s="12">
        <v>85</v>
      </c>
      <c r="D3" s="9"/>
      <c r="E3" s="9"/>
      <c r="F3" s="9"/>
      <c r="G3" s="16"/>
      <c r="H3" s="9"/>
      <c r="I3" s="15"/>
      <c r="J3" s="13"/>
      <c r="K3" s="16"/>
      <c r="L3" s="9"/>
      <c r="M3" s="16"/>
      <c r="N3" s="16"/>
      <c r="O3" s="9"/>
      <c r="P3" s="16"/>
      <c r="Q3" s="16"/>
      <c r="R3" s="9"/>
      <c r="S3" s="16"/>
      <c r="T3" s="14"/>
      <c r="U3" s="14"/>
    </row>
    <row r="4" spans="1:21" ht="15.75" customHeight="1" x14ac:dyDescent="0.2">
      <c r="A4" s="5">
        <v>3</v>
      </c>
      <c r="B4" s="11" t="str">
        <f>IF(Rezultati!$G$22=Rezultati!$I$22,"3. Rank",IF(Rezultati!$G$22&gt;Rezultati!$I$22,Rezultati!$D$22,Rezultati!$F$22))</f>
        <v>Jerič / Zajc</v>
      </c>
      <c r="C4" s="12">
        <v>70</v>
      </c>
      <c r="D4" s="9"/>
      <c r="E4" s="9"/>
      <c r="F4" s="9"/>
      <c r="G4" s="16"/>
      <c r="H4" s="9"/>
      <c r="I4" s="15"/>
      <c r="J4" s="13"/>
      <c r="K4" s="16"/>
      <c r="L4" s="9"/>
      <c r="M4" s="16"/>
      <c r="N4" s="16"/>
      <c r="O4" s="9"/>
      <c r="P4" s="16"/>
      <c r="Q4" s="16"/>
      <c r="R4" s="9"/>
      <c r="S4" s="16"/>
      <c r="T4" s="14"/>
      <c r="U4" s="14"/>
    </row>
    <row r="5" spans="1:21" ht="15.75" customHeight="1" x14ac:dyDescent="0.2">
      <c r="A5" s="5">
        <v>4</v>
      </c>
      <c r="B5" s="11" t="str">
        <f>IF(Rezultati!$G$22=Rezultati!$I$22,"4. Rank",IF(Rezultati!$G$22&lt;Rezultati!$I$22,Rezultati!$D$22,Rezultati!$F$22))</f>
        <v>Drnovšek / Okorn</v>
      </c>
      <c r="C5" s="12">
        <v>55</v>
      </c>
      <c r="D5" s="9"/>
      <c r="E5" s="9"/>
      <c r="F5" s="9"/>
      <c r="G5" s="16"/>
      <c r="H5" s="9"/>
      <c r="I5" s="15"/>
      <c r="J5" s="13"/>
      <c r="K5" s="16"/>
      <c r="L5" s="9"/>
      <c r="M5" s="16"/>
      <c r="N5" s="16"/>
      <c r="O5" s="9"/>
      <c r="P5" s="16"/>
      <c r="Q5" s="16"/>
      <c r="R5" s="9"/>
      <c r="S5" s="16"/>
      <c r="T5" s="14"/>
      <c r="U5" s="14"/>
    </row>
    <row r="6" spans="1:21" ht="15.75" customHeight="1" x14ac:dyDescent="0.2">
      <c r="A6" s="5">
        <v>5</v>
      </c>
      <c r="B6" s="11" t="str">
        <f>IF(Rezultati!$G$18=Rezultati!$I$18,"5. Rank",IF(Rezultati!$G$18&lt;Rezultati!$I$18,Rezultati!$D$18,Rezultati!$F$18))</f>
        <v>Kumperščak / Kereži</v>
      </c>
      <c r="C6" s="12">
        <v>40</v>
      </c>
      <c r="D6" s="9"/>
      <c r="E6" s="9"/>
      <c r="F6" s="9"/>
      <c r="G6" s="16"/>
      <c r="H6" s="9"/>
      <c r="I6" s="15"/>
      <c r="J6" s="13"/>
      <c r="K6" s="16"/>
      <c r="L6" s="9"/>
      <c r="M6" s="16"/>
      <c r="N6" s="16"/>
      <c r="O6" s="9"/>
      <c r="P6" s="16"/>
      <c r="Q6" s="16"/>
      <c r="R6" s="9"/>
      <c r="S6" s="16"/>
      <c r="T6" s="14"/>
      <c r="U6" s="14"/>
    </row>
    <row r="7" spans="1:21" ht="15.75" customHeight="1" x14ac:dyDescent="0.2">
      <c r="A7" s="5">
        <v>5</v>
      </c>
      <c r="B7" s="11" t="str">
        <f>IF(Rezultati!$G$19=Rezultati!$I$19,"5. Rank",IF(Rezultati!$G$19&lt;Rezultati!$I$19,Rezultati!$D$19,Rezultati!$F$19))</f>
        <v>Magašič / Vodovnik</v>
      </c>
      <c r="C7" s="12">
        <v>40</v>
      </c>
      <c r="D7" s="9"/>
      <c r="E7" s="9"/>
      <c r="F7" s="9"/>
      <c r="G7" s="16"/>
      <c r="H7" s="9"/>
      <c r="I7" s="15"/>
      <c r="J7" s="13"/>
      <c r="K7" s="16"/>
      <c r="L7" s="9"/>
      <c r="M7" s="16"/>
      <c r="N7" s="16"/>
      <c r="O7" s="9"/>
      <c r="P7" s="16"/>
      <c r="Q7" s="16"/>
      <c r="R7" s="9"/>
      <c r="S7" s="16"/>
      <c r="T7" s="14"/>
      <c r="U7" s="14"/>
    </row>
    <row r="8" spans="1:21" ht="15.75" customHeight="1" x14ac:dyDescent="0.2">
      <c r="A8" s="5">
        <v>7</v>
      </c>
      <c r="B8" s="11" t="str">
        <f>IF(Rezultati!$G$16=Rezultati!$I$16,"7. Rank",IF(Rezultati!$G$16&lt;Rezultati!$I$16,Rezultati!$D$16,Rezultati!$F$16))</f>
        <v>Mujanovic / Krt</v>
      </c>
      <c r="C8" s="12">
        <v>30</v>
      </c>
      <c r="D8" s="9"/>
      <c r="E8" s="9"/>
      <c r="F8" s="9"/>
      <c r="G8" s="16"/>
      <c r="H8" s="9"/>
      <c r="I8" s="15"/>
      <c r="J8" s="13"/>
      <c r="K8" s="16"/>
      <c r="L8" s="9"/>
      <c r="M8" s="16"/>
      <c r="N8" s="16"/>
      <c r="O8" s="9"/>
      <c r="P8" s="16"/>
      <c r="Q8" s="16"/>
      <c r="R8" s="9"/>
      <c r="S8" s="16"/>
      <c r="T8" s="14"/>
      <c r="U8" s="14"/>
    </row>
    <row r="9" spans="1:21" ht="15.75" customHeight="1" x14ac:dyDescent="0.2">
      <c r="A9" s="5">
        <v>7</v>
      </c>
      <c r="B9" s="11" t="str">
        <f>IF(Rezultati!$G$17=Rezultati!$I$17,"7. Rank",IF(Rezultati!$G$17&lt;Rezultati!$I$17,Rezultati!$D$17,Rezultati!$F$17))</f>
        <v>Elikan / Prevorčnik</v>
      </c>
      <c r="C9" s="12">
        <v>30</v>
      </c>
      <c r="D9" s="9"/>
      <c r="E9" s="9"/>
      <c r="F9" s="9"/>
      <c r="G9" s="16"/>
      <c r="H9" s="9"/>
      <c r="I9" s="15"/>
      <c r="J9" s="13"/>
      <c r="K9" s="16"/>
      <c r="L9" s="9"/>
      <c r="M9" s="16"/>
      <c r="N9" s="16"/>
      <c r="O9" s="9"/>
      <c r="P9" s="16"/>
      <c r="Q9" s="16"/>
      <c r="R9" s="9"/>
      <c r="S9" s="16"/>
      <c r="T9" s="14"/>
      <c r="U9" s="14"/>
    </row>
    <row r="10" spans="1:21" ht="15.75" customHeight="1" x14ac:dyDescent="0.2">
      <c r="A10" s="5">
        <v>9</v>
      </c>
      <c r="B10" s="11" t="str">
        <f>IF(Rezultati!$G$13=Rezultati!$I$13,"9. Rank",IF(Rezultati!$G$13&gt;Rezultati!$I$13,Rezultati!$F$13,Rezultati!$D$13))</f>
        <v>Cestnik / Cestnik</v>
      </c>
      <c r="C10" s="12">
        <v>25</v>
      </c>
      <c r="D10" s="9"/>
      <c r="E10" s="9"/>
      <c r="F10" s="9"/>
      <c r="G10" s="16"/>
      <c r="H10" s="9"/>
      <c r="I10" s="15"/>
      <c r="J10" s="13"/>
      <c r="K10" s="16"/>
      <c r="L10" s="9"/>
      <c r="M10" s="16"/>
      <c r="N10" s="16"/>
      <c r="O10" s="9"/>
      <c r="P10" s="16"/>
      <c r="Q10" s="16"/>
      <c r="R10" s="9"/>
      <c r="S10" s="16"/>
      <c r="T10" s="14"/>
      <c r="U10" s="14"/>
    </row>
    <row r="11" spans="1:21" ht="15.75" customHeight="1" x14ac:dyDescent="0.2">
      <c r="A11" s="5">
        <v>9</v>
      </c>
      <c r="B11" s="11"/>
      <c r="C11" s="12">
        <v>25</v>
      </c>
      <c r="D11" s="9"/>
      <c r="E11" s="9"/>
      <c r="F11" s="9"/>
      <c r="G11" s="16"/>
      <c r="H11" s="9"/>
      <c r="I11" s="15"/>
      <c r="J11" s="13"/>
      <c r="K11" s="16"/>
      <c r="L11" s="9"/>
      <c r="M11" s="16"/>
      <c r="N11" s="16"/>
      <c r="O11" s="9"/>
      <c r="P11" s="16"/>
      <c r="Q11" s="16"/>
      <c r="R11" s="9"/>
      <c r="S11" s="16"/>
      <c r="T11" s="14"/>
      <c r="U11" s="14"/>
    </row>
    <row r="12" spans="1:21" ht="15.75" customHeight="1" x14ac:dyDescent="0.2">
      <c r="A12" s="5">
        <v>9</v>
      </c>
      <c r="B12" s="11"/>
      <c r="C12" s="12">
        <v>25</v>
      </c>
      <c r="D12" s="9"/>
      <c r="E12" s="9"/>
      <c r="F12" s="9"/>
      <c r="G12" s="16"/>
      <c r="H12" s="9"/>
      <c r="I12" s="15"/>
      <c r="J12" s="13"/>
      <c r="K12" s="16"/>
      <c r="L12" s="9"/>
      <c r="M12" s="16"/>
      <c r="N12" s="16"/>
      <c r="O12" s="9"/>
      <c r="P12" s="16"/>
      <c r="Q12" s="16"/>
      <c r="R12" s="9"/>
      <c r="S12" s="16"/>
      <c r="T12" s="14"/>
      <c r="U12" s="14"/>
    </row>
    <row r="13" spans="1:21" ht="15.75" customHeight="1" x14ac:dyDescent="0.2">
      <c r="A13" s="5">
        <v>9</v>
      </c>
      <c r="C13" s="12">
        <v>25</v>
      </c>
      <c r="D13" s="9"/>
      <c r="E13" s="9"/>
      <c r="F13" s="9"/>
      <c r="G13" s="16"/>
      <c r="H13" s="9"/>
      <c r="I13" s="15"/>
      <c r="J13" s="13"/>
      <c r="K13" s="16"/>
      <c r="L13" s="9"/>
      <c r="M13" s="16"/>
      <c r="N13" s="16"/>
      <c r="O13" s="9"/>
      <c r="P13" s="16"/>
      <c r="Q13" s="16"/>
      <c r="R13" s="9"/>
      <c r="S13" s="16"/>
      <c r="T13" s="14"/>
      <c r="U13" s="14"/>
    </row>
    <row r="14" spans="1:21" ht="15.75" customHeight="1" x14ac:dyDescent="0.2">
      <c r="A14" s="9"/>
      <c r="B14" s="9"/>
      <c r="C14" s="12"/>
      <c r="D14" s="9"/>
      <c r="E14" s="9"/>
      <c r="F14" s="9"/>
      <c r="G14" s="16"/>
      <c r="H14" s="9"/>
      <c r="I14" s="16"/>
      <c r="J14" s="13"/>
      <c r="K14" s="16"/>
      <c r="L14" s="9"/>
      <c r="M14" s="16"/>
      <c r="N14" s="16"/>
      <c r="O14" s="9"/>
      <c r="P14" s="16"/>
      <c r="Q14" s="16"/>
      <c r="R14" s="9"/>
      <c r="S14" s="16"/>
      <c r="T14" s="14"/>
      <c r="U14" s="14"/>
    </row>
    <row r="15" spans="1:21" ht="15.75" customHeight="1" x14ac:dyDescent="0.2">
      <c r="A15" s="9"/>
      <c r="B15" s="9"/>
      <c r="C15" s="12"/>
      <c r="D15" s="9"/>
      <c r="E15" s="9"/>
      <c r="F15" s="9"/>
      <c r="G15" s="16"/>
      <c r="H15" s="9"/>
      <c r="I15" s="16"/>
      <c r="J15" s="13"/>
      <c r="K15" s="16"/>
      <c r="L15" s="9"/>
      <c r="M15" s="16"/>
      <c r="N15" s="16"/>
      <c r="O15" s="9"/>
      <c r="P15" s="16"/>
      <c r="Q15" s="16"/>
      <c r="R15" s="9"/>
      <c r="S15" s="16"/>
      <c r="T15" s="14"/>
      <c r="U15" s="14"/>
    </row>
    <row r="16" spans="1:21" ht="15.75" customHeight="1" x14ac:dyDescent="0.2">
      <c r="A16" s="9"/>
      <c r="B16" s="9"/>
      <c r="C16" s="12"/>
      <c r="D16" s="9"/>
      <c r="E16" s="9"/>
      <c r="F16" s="9"/>
      <c r="G16" s="16"/>
      <c r="H16" s="9"/>
      <c r="I16" s="16"/>
      <c r="J16" s="13"/>
      <c r="K16" s="16"/>
      <c r="L16" s="9"/>
      <c r="M16" s="16"/>
      <c r="N16" s="16"/>
      <c r="O16" s="9"/>
      <c r="P16" s="16"/>
      <c r="Q16" s="16"/>
      <c r="R16" s="9"/>
      <c r="S16" s="16"/>
      <c r="T16" s="14"/>
      <c r="U16" s="14"/>
    </row>
    <row r="17" spans="1:21" ht="15.75" customHeight="1" x14ac:dyDescent="0.2">
      <c r="A17" s="9"/>
      <c r="B17" s="9"/>
      <c r="C17" s="12"/>
      <c r="D17" s="9"/>
      <c r="E17" s="9"/>
      <c r="F17" s="9"/>
      <c r="G17" s="16"/>
      <c r="H17" s="9"/>
      <c r="I17" s="16"/>
      <c r="J17" s="13"/>
      <c r="K17" s="16"/>
      <c r="L17" s="9"/>
      <c r="M17" s="16"/>
      <c r="N17" s="16"/>
      <c r="O17" s="9"/>
      <c r="P17" s="16"/>
      <c r="Q17" s="16"/>
      <c r="R17" s="9"/>
      <c r="S17" s="16"/>
      <c r="T17" s="14"/>
      <c r="U17" s="14"/>
    </row>
    <row r="18" spans="1:21" ht="15.75" customHeight="1" x14ac:dyDescent="0.2">
      <c r="A18" s="9"/>
      <c r="B18" s="9"/>
      <c r="C18" s="12"/>
      <c r="D18" s="9"/>
      <c r="E18" s="9"/>
      <c r="F18" s="9"/>
      <c r="G18" s="16"/>
      <c r="H18" s="9"/>
      <c r="I18" s="16"/>
      <c r="J18" s="13"/>
      <c r="K18" s="16"/>
      <c r="L18" s="9"/>
      <c r="M18" s="16"/>
      <c r="N18" s="16"/>
      <c r="O18" s="9"/>
      <c r="P18" s="16"/>
      <c r="Q18" s="16"/>
      <c r="R18" s="9"/>
      <c r="S18" s="16"/>
      <c r="T18" s="14"/>
      <c r="U18" s="14"/>
    </row>
    <row r="19" spans="1:21" ht="15.75" customHeight="1" x14ac:dyDescent="0.2">
      <c r="A19" s="9"/>
      <c r="B19" s="9"/>
      <c r="C19" s="12"/>
      <c r="D19" s="9"/>
      <c r="E19" s="9"/>
      <c r="F19" s="9"/>
      <c r="G19" s="16"/>
      <c r="H19" s="9"/>
      <c r="I19" s="16"/>
      <c r="J19" s="13"/>
      <c r="K19" s="16"/>
      <c r="L19" s="9"/>
      <c r="M19" s="16"/>
      <c r="N19" s="16"/>
      <c r="O19" s="9"/>
      <c r="P19" s="16"/>
      <c r="Q19" s="16"/>
      <c r="R19" s="9"/>
      <c r="S19" s="16"/>
      <c r="T19" s="14"/>
      <c r="U19" s="14"/>
    </row>
    <row r="20" spans="1:21" ht="15.75" customHeight="1" x14ac:dyDescent="0.2">
      <c r="A20" s="9"/>
      <c r="B20" s="9"/>
      <c r="C20" s="12"/>
      <c r="D20" s="9"/>
      <c r="E20" s="9"/>
      <c r="F20" s="9"/>
      <c r="G20" s="16"/>
      <c r="H20" s="9"/>
      <c r="I20" s="16"/>
      <c r="J20" s="13"/>
      <c r="K20" s="16"/>
      <c r="L20" s="9"/>
      <c r="M20" s="16"/>
      <c r="N20" s="16"/>
      <c r="O20" s="9"/>
      <c r="P20" s="16"/>
      <c r="Q20" s="16"/>
      <c r="R20" s="9"/>
      <c r="S20" s="16"/>
      <c r="T20" s="14"/>
      <c r="U20" s="14"/>
    </row>
    <row r="21" spans="1:21" ht="15.75" customHeight="1" x14ac:dyDescent="0.2">
      <c r="A21" s="9"/>
      <c r="B21" s="9"/>
      <c r="C21" s="12"/>
      <c r="D21" s="9"/>
      <c r="E21" s="9"/>
      <c r="F21" s="9"/>
      <c r="G21" s="16"/>
      <c r="H21" s="9"/>
      <c r="I21" s="16"/>
      <c r="J21" s="13"/>
      <c r="K21" s="16"/>
      <c r="L21" s="9"/>
      <c r="M21" s="16"/>
      <c r="N21" s="16"/>
      <c r="O21" s="9"/>
      <c r="P21" s="16"/>
      <c r="Q21" s="16"/>
      <c r="R21" s="9"/>
      <c r="S21" s="16"/>
      <c r="T21" s="14"/>
      <c r="U21" s="14"/>
    </row>
    <row r="22" spans="1:21" ht="15.75" customHeight="1" x14ac:dyDescent="0.2">
      <c r="A22" s="9"/>
      <c r="B22" s="9"/>
      <c r="C22" s="12"/>
      <c r="D22" s="9"/>
      <c r="E22" s="9"/>
      <c r="F22" s="9"/>
      <c r="G22" s="16"/>
      <c r="H22" s="9"/>
      <c r="I22" s="16"/>
      <c r="J22" s="13"/>
      <c r="K22" s="16"/>
      <c r="L22" s="9"/>
      <c r="M22" s="16"/>
      <c r="N22" s="16"/>
      <c r="O22" s="9"/>
      <c r="P22" s="16"/>
      <c r="Q22" s="16"/>
      <c r="R22" s="9"/>
      <c r="S22" s="16"/>
      <c r="T22" s="14"/>
      <c r="U22" s="14"/>
    </row>
    <row r="23" spans="1:21" ht="15.75" customHeight="1" x14ac:dyDescent="0.2">
      <c r="A23" s="9"/>
      <c r="B23" s="9"/>
      <c r="C23" s="12"/>
      <c r="D23" s="9"/>
      <c r="E23" s="9"/>
      <c r="F23" s="9"/>
      <c r="G23" s="16"/>
      <c r="H23" s="9"/>
      <c r="I23" s="16"/>
      <c r="J23" s="13"/>
      <c r="K23" s="16"/>
      <c r="L23" s="9"/>
      <c r="M23" s="16"/>
      <c r="N23" s="16"/>
      <c r="O23" s="9"/>
      <c r="P23" s="16"/>
      <c r="Q23" s="16"/>
      <c r="R23" s="9"/>
      <c r="S23" s="16"/>
      <c r="T23" s="14"/>
      <c r="U23" s="14"/>
    </row>
    <row r="24" spans="1:21" ht="15.75" customHeight="1" x14ac:dyDescent="0.2">
      <c r="C24" s="12"/>
    </row>
    <row r="25" spans="1:21" ht="15.75" customHeight="1" x14ac:dyDescent="0.2">
      <c r="C25" s="12"/>
    </row>
  </sheetData>
  <mergeCells count="4">
    <mergeCell ref="G1:I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Prijave</vt:lpstr>
      <vt:lpstr>Nosilci</vt:lpstr>
      <vt:lpstr>Rezultati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 Macek</cp:lastModifiedBy>
  <dcterms:created xsi:type="dcterms:W3CDTF">2015-06-17T05:20:13Z</dcterms:created>
  <dcterms:modified xsi:type="dcterms:W3CDTF">2015-06-17T05:20:13Z</dcterms:modified>
</cp:coreProperties>
</file>